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90" windowWidth="19440" windowHeight="15000" tabRatio="601" activeTab="0"/>
  </bookViews>
  <sheets>
    <sheet name="L1 - Leaver form v3.0" sheetId="1" r:id="rId1"/>
    <sheet name="Setup" sheetId="2" state="hidden" r:id="rId2"/>
    <sheet name="Best of 3 Calculator" sheetId="3" r:id="rId3"/>
    <sheet name="Best of 3 instructions" sheetId="4" r:id="rId4"/>
    <sheet name="Best of 3 at age 65" sheetId="5" r:id="rId5"/>
    <sheet name="Protected Pay" sheetId="6" r:id="rId6"/>
    <sheet name="Protected Pay instructions" sheetId="7" r:id="rId7"/>
  </sheets>
  <definedNames>
    <definedName name="Date_Left">'L1 - Leaver form v3.0'!$H$14</definedName>
    <definedName name="dob">'L1 - Leaver form v3.0'!$Q$7</definedName>
    <definedName name="LeaveReason">'Setup'!#REF!</definedName>
    <definedName name="_xlnm.Print_Area" localSheetId="4">'Best of 3 at age 65'!$A$1:$U$96</definedName>
    <definedName name="_xlnm.Print_Area" localSheetId="2">'Best of 3 Calculator'!$A$1:$U$96</definedName>
    <definedName name="Reason">'Setup'!#REF!</definedName>
    <definedName name="Start_dt1" localSheetId="4">'Best of 3 at age 65'!$B$15</definedName>
    <definedName name="Start_dt1">'Best of 3 Calculator'!$B$15</definedName>
    <definedName name="Start_Dt2" localSheetId="4">'Best of 3 at age 65'!$B$40</definedName>
    <definedName name="Start_Dt2">'Best of 3 Calculator'!$B$40</definedName>
    <definedName name="Start_Dt3" localSheetId="4">'Best of 3 at age 65'!$B$65</definedName>
    <definedName name="Start_Dt3">'Best of 3 Calculator'!$B$65</definedName>
  </definedNames>
  <calcPr fullCalcOnLoad="1"/>
</workbook>
</file>

<file path=xl/sharedStrings.xml><?xml version="1.0" encoding="utf-8"?>
<sst xmlns="http://schemas.openxmlformats.org/spreadsheetml/2006/main" count="523" uniqueCount="204">
  <si>
    <t>Employer Name</t>
  </si>
  <si>
    <t>Date of Birth</t>
  </si>
  <si>
    <t>Home Address</t>
  </si>
  <si>
    <t>Date</t>
  </si>
  <si>
    <t>Telephone</t>
  </si>
  <si>
    <t>Signature</t>
  </si>
  <si>
    <t>Title</t>
  </si>
  <si>
    <t>Surname</t>
  </si>
  <si>
    <t>Postcode</t>
  </si>
  <si>
    <t>Forename(s)</t>
  </si>
  <si>
    <t>Job Title</t>
  </si>
  <si>
    <t>No</t>
  </si>
  <si>
    <t>Post Ref</t>
  </si>
  <si>
    <t>Flexible Retirement</t>
  </si>
  <si>
    <t>Year Ending</t>
  </si>
  <si>
    <t>Date of Leaving</t>
  </si>
  <si>
    <t>Age</t>
  </si>
  <si>
    <t>NICOE</t>
  </si>
  <si>
    <t>Contributions</t>
  </si>
  <si>
    <t>Date From</t>
  </si>
  <si>
    <t>Date To</t>
  </si>
  <si>
    <t>Total</t>
  </si>
  <si>
    <t>Date of last pay change</t>
  </si>
  <si>
    <t>Name</t>
  </si>
  <si>
    <t>NI Number</t>
  </si>
  <si>
    <t>No of days</t>
  </si>
  <si>
    <t>Relevant Proportion</t>
  </si>
  <si>
    <t>Total Pensionable Pay</t>
  </si>
  <si>
    <t>Final Year</t>
  </si>
  <si>
    <t>Period 1</t>
  </si>
  <si>
    <t>From</t>
  </si>
  <si>
    <t>To</t>
  </si>
  <si>
    <t>Period 2</t>
  </si>
  <si>
    <t>Period 3</t>
  </si>
  <si>
    <t>Period 4</t>
  </si>
  <si>
    <t>Period 5</t>
  </si>
  <si>
    <t>Total Days</t>
  </si>
  <si>
    <t>Pensionable Pay</t>
  </si>
  <si>
    <t>Total Yearly Final PP</t>
  </si>
  <si>
    <t>13 Years Pay</t>
  </si>
  <si>
    <t>Please list all effective pay changes in 13 year period as above</t>
  </si>
  <si>
    <t>Actual Pensionable Allowances in period</t>
  </si>
  <si>
    <t>Email</t>
  </si>
  <si>
    <t>Full Time Equivalent Pensionable Salary</t>
  </si>
  <si>
    <t>See example below:</t>
  </si>
  <si>
    <t>FTE Annual Rate of Pay</t>
  </si>
  <si>
    <t>Employer Conts</t>
  </si>
  <si>
    <t>ARC &amp; APC Conts</t>
  </si>
  <si>
    <t>Employee Main Section Conts</t>
  </si>
  <si>
    <t>Employee % Rate</t>
  </si>
  <si>
    <t>Employee 50/50 Section Conts</t>
  </si>
  <si>
    <t>Employer % Rate</t>
  </si>
  <si>
    <t>1. Leaver Personal Details</t>
  </si>
  <si>
    <t>3. Contributions</t>
  </si>
  <si>
    <t>4. Pay Details</t>
  </si>
  <si>
    <t>5. Notes</t>
  </si>
  <si>
    <t>2. Leaving Details</t>
  </si>
  <si>
    <t>dd/mm/yyyy</t>
  </si>
  <si>
    <t>Tier 1</t>
  </si>
  <si>
    <t>Tier 2</t>
  </si>
  <si>
    <t>Tier 3</t>
  </si>
  <si>
    <t>Gross Misconduct Dismissal</t>
  </si>
  <si>
    <t>Employer APC Conts</t>
  </si>
  <si>
    <t>National Insurance Contracted Out Earnings</t>
  </si>
  <si>
    <t>N/A</t>
  </si>
  <si>
    <t>Yes</t>
  </si>
  <si>
    <t>Date of Leaving / Opting Out / Death</t>
  </si>
  <si>
    <t>Pensionable Allowances</t>
  </si>
  <si>
    <t>Any Unpaid Absences?</t>
  </si>
  <si>
    <t>Start date of year used</t>
  </si>
  <si>
    <t>End date of year used</t>
  </si>
  <si>
    <t>X</t>
  </si>
  <si>
    <t>National Insurance No.</t>
  </si>
  <si>
    <t>Employee No.</t>
  </si>
  <si>
    <t>Employer Ref</t>
  </si>
  <si>
    <t>Compulsory Transfer (TUPE)</t>
  </si>
  <si>
    <t>Employee Contributions</t>
  </si>
  <si>
    <r>
      <t xml:space="preserve">Employer Contributions
</t>
    </r>
    <r>
      <rPr>
        <sz val="11"/>
        <rFont val="Arial"/>
        <family val="2"/>
      </rPr>
      <t>(only required if APP has been applied)</t>
    </r>
  </si>
  <si>
    <t>If the member opted out within 3 months, have the contributions been refunded?</t>
  </si>
  <si>
    <t>If you wish to recover financial loss under regulation 93 of LGPS regulations 2013, please ensure the dismissal form has been sent to Derbyshire Pension Fund. Recovery cannot take place if the form has not been received before benefit information has been sent to the member.</t>
  </si>
  <si>
    <t>Medical Certificate Attached?</t>
  </si>
  <si>
    <t>Name of New Employer</t>
  </si>
  <si>
    <t>6. Declaration</t>
  </si>
  <si>
    <t>Declaration</t>
  </si>
  <si>
    <r>
      <t xml:space="preserve">Reason for Leaving </t>
    </r>
    <r>
      <rPr>
        <sz val="11"/>
        <color indexed="8"/>
        <rFont val="Arial"/>
        <family val="2"/>
      </rPr>
      <t>(select one)</t>
    </r>
  </si>
  <si>
    <r>
      <t xml:space="preserve">Ill Health Retirement </t>
    </r>
    <r>
      <rPr>
        <sz val="11"/>
        <color indexed="8"/>
        <rFont val="Arial"/>
        <family val="2"/>
      </rPr>
      <t>(attach medical certificate if not already supplied)</t>
    </r>
  </si>
  <si>
    <r>
      <t xml:space="preserve">Death in Service </t>
    </r>
    <r>
      <rPr>
        <sz val="11"/>
        <color indexed="8"/>
        <rFont val="Arial"/>
        <family val="2"/>
      </rPr>
      <t>(attach copy of death certificate if available)</t>
    </r>
  </si>
  <si>
    <r>
      <t>Type of Ill Health Pension Awarded</t>
    </r>
    <r>
      <rPr>
        <sz val="10"/>
        <color indexed="8"/>
        <rFont val="Arial"/>
        <family val="2"/>
      </rPr>
      <t xml:space="preserve"> 
(if known)</t>
    </r>
  </si>
  <si>
    <r>
      <t xml:space="preserve">Next of Kin </t>
    </r>
    <r>
      <rPr>
        <sz val="10"/>
        <color indexed="8"/>
        <rFont val="Arial"/>
        <family val="2"/>
      </rPr>
      <t>(if known)</t>
    </r>
  </si>
  <si>
    <r>
      <t>Relationship to Deceased</t>
    </r>
    <r>
      <rPr>
        <sz val="10"/>
        <color indexed="8"/>
        <rFont val="Arial"/>
        <family val="2"/>
      </rPr>
      <t xml:space="preserve"> (if known)</t>
    </r>
  </si>
  <si>
    <r>
      <t>Address</t>
    </r>
    <r>
      <rPr>
        <sz val="10"/>
        <color indexed="8"/>
        <rFont val="Arial"/>
        <family val="2"/>
      </rPr>
      <t xml:space="preserve"> 
(if known)</t>
    </r>
  </si>
  <si>
    <t>Full Time Equivalent hours</t>
  </si>
  <si>
    <t>Leaving within 2 Years?</t>
  </si>
  <si>
    <r>
      <t xml:space="preserve">50/50 Section Additional Pay </t>
    </r>
    <r>
      <rPr>
        <sz val="11"/>
        <color indexed="8"/>
        <rFont val="Arial"/>
        <family val="2"/>
      </rPr>
      <t>(allowances etc)</t>
    </r>
  </si>
  <si>
    <r>
      <t xml:space="preserve">Main Section Additional Pay </t>
    </r>
    <r>
      <rPr>
        <sz val="11"/>
        <color indexed="8"/>
        <rFont val="Arial"/>
        <family val="2"/>
      </rPr>
      <t>(allowances etc.)</t>
    </r>
  </si>
  <si>
    <r>
      <t xml:space="preserve">a - CARE Pay </t>
    </r>
    <r>
      <rPr>
        <sz val="13"/>
        <rFont val="Arial"/>
        <family val="2"/>
      </rPr>
      <t>(2014 Definition)</t>
    </r>
  </si>
  <si>
    <t>Enter "C" for casual or relief working</t>
  </si>
  <si>
    <r>
      <t xml:space="preserve">Main Section Basic Pay
</t>
    </r>
    <r>
      <rPr>
        <sz val="11"/>
        <color indexed="8"/>
        <rFont val="Arial"/>
        <family val="2"/>
      </rPr>
      <t>(inc APP if applied)</t>
    </r>
  </si>
  <si>
    <r>
      <t xml:space="preserve">50/50 Section Basic Pay
</t>
    </r>
    <r>
      <rPr>
        <sz val="11"/>
        <rFont val="Arial"/>
        <family val="2"/>
      </rPr>
      <t>(inc APP if applied)</t>
    </r>
  </si>
  <si>
    <t>Not known</t>
  </si>
  <si>
    <t>Will the member remain in the LGPS?</t>
  </si>
  <si>
    <t>Contracted hours at last day</t>
  </si>
  <si>
    <r>
      <t>b - Final Pay</t>
    </r>
    <r>
      <rPr>
        <sz val="13"/>
        <color indexed="8"/>
        <rFont val="Arial"/>
        <family val="2"/>
      </rPr>
      <t xml:space="preserve"> (2008 Definition)</t>
    </r>
  </si>
  <si>
    <t>Final Pay</t>
  </si>
  <si>
    <t>·         The spreadsheet will be pre-populated with the member’s personal details and the leaving date. It will also show the 13 year period of salary rates required.</t>
  </si>
  <si>
    <t>·         An example of how to show 13 years’ pay is as follows:</t>
  </si>
  <si>
    <t>Best of 3 Instructions</t>
  </si>
  <si>
    <t>Payment Changes</t>
  </si>
  <si>
    <t>Effective Date of Change</t>
  </si>
  <si>
    <r>
      <t xml:space="preserve">Payment Days
</t>
    </r>
    <r>
      <rPr>
        <sz val="11"/>
        <color indexed="8"/>
        <rFont val="Arial"/>
        <family val="2"/>
      </rPr>
      <t>(amend if applicable)</t>
    </r>
  </si>
  <si>
    <t>Pay for Period</t>
  </si>
  <si>
    <t>Insert all changes in pay from the start of the period. Use a new line for each pay change.</t>
  </si>
  <si>
    <t>Enter actual allowances for period (if applicable)</t>
  </si>
  <si>
    <r>
      <t xml:space="preserve">Earlier Pay Period 1 </t>
    </r>
    <r>
      <rPr>
        <sz val="11"/>
        <color indexed="8"/>
        <rFont val="Arial"/>
        <family val="2"/>
      </rPr>
      <t>(if applicable)</t>
    </r>
  </si>
  <si>
    <r>
      <t xml:space="preserve">Earlier Pay Period 2 </t>
    </r>
    <r>
      <rPr>
        <sz val="11"/>
        <color indexed="8"/>
        <rFont val="Arial"/>
        <family val="2"/>
      </rPr>
      <t>(if applicable)</t>
    </r>
  </si>
  <si>
    <t>Best of 3 Calculator</t>
  </si>
  <si>
    <r>
      <t xml:space="preserve">AVC Contributions
</t>
    </r>
    <r>
      <rPr>
        <sz val="11"/>
        <color indexed="8"/>
        <rFont val="Arial"/>
        <family val="2"/>
      </rPr>
      <t>(including final payment)</t>
    </r>
  </si>
  <si>
    <r>
      <t xml:space="preserve">Provider </t>
    </r>
    <r>
      <rPr>
        <sz val="11"/>
        <color indexed="8"/>
        <rFont val="Arial"/>
        <family val="2"/>
      </rPr>
      <t>(e.g. Prudential)</t>
    </r>
  </si>
  <si>
    <t>Tax Year Ending</t>
  </si>
  <si>
    <t>This form must be completed in section order to ensure that dependant fields are activated. Do not overtype previously completed forms.</t>
  </si>
  <si>
    <t>Employee Reaching Age 75</t>
  </si>
  <si>
    <t>.</t>
  </si>
  <si>
    <t>Where the employee has been on reduced or no pay sickness, or reduced pay for child related leave, the pay recorded is the notional pay they would have received had they been at work.</t>
  </si>
  <si>
    <t>If the member's pay or allowances were higher in either of the previous two years, you will need to enter the previous two years pay in the Earlier Pay Period sections.</t>
  </si>
  <si>
    <t>The rate of pay the member was on at the start of the period. They were paid on a full 365 working days basis.</t>
  </si>
  <si>
    <r>
      <t xml:space="preserve">The </t>
    </r>
    <r>
      <rPr>
        <b/>
        <sz val="11"/>
        <color indexed="8"/>
        <rFont val="Arial"/>
        <family val="2"/>
      </rPr>
      <t>Best of 3 Calculator</t>
    </r>
    <r>
      <rPr>
        <sz val="11"/>
        <color indexed="8"/>
        <rFont val="Arial"/>
        <family val="2"/>
      </rPr>
      <t xml:space="preserve"> is used to calculate the pensionable pay for individuals who have membership of the LGPS prior to 01 April 2014. Pre 2014 pensionable pay does not include non-contractual overtime or additional hours worked at single rate by part-timers. The Full Time Equivalent (FTE) pay is required, not the actual pay. However, the allowances are the actual pensionable allowances paid (or expected to be paid if the period being recorded is less than a year).  </t>
    </r>
  </si>
  <si>
    <t>If the individual has had regular or no pay increases, no reductions in FTE salary and no major fluctuations in pensionable allowances, then you only need complete the Final Year section. "Date From" and "Date To" are automatically populated as the last 365 days of the individual's employment. For example, if their leaving date was 30/06/2018 the period is from 01/07/2017.</t>
  </si>
  <si>
    <t>The "Effective Date of Change" is when the FTE pay changed, or when the number of payment days changed within the period. Hours changes within the period should be entered into section 5, "Notes" of the L1, not on the calculator. The first "Effective Date of Change" is the start date of the period. If the pay has not changed in the period, you only need enter the FTE pay and the number of payment days on this line (payment days defaults to 365, so please amend for term time working).</t>
  </si>
  <si>
    <t>The FTE pay did not change but they moved to term time working.</t>
  </si>
  <si>
    <t>The term time working days did not change but the FTE pay went up.</t>
  </si>
  <si>
    <t>There were no futher changes during the period.</t>
  </si>
  <si>
    <t>The total Final Pay for section 4b of the L1.</t>
  </si>
  <si>
    <t>The pensionable allowances during the period.</t>
  </si>
  <si>
    <t>If the period of employment is less than a whole year, enter the starting salary in the yellow box on the first "Effective Date of Change" line. If pensionable allowances that were paid during the period could reasonably be expected to be paid over the whole year, then you should include the allowances that would have been paid. For example, if the employment was for 9 months and a £200 allowance was paid quarterly, you should include one more allowance of £200, totalling £800, instead of reporting the actual allowances received which was £600.</t>
  </si>
  <si>
    <t>If there has been regular or no pay increases, no reductions in Full Time Equivalent Salary and no major fluctuations in Pensionable Allowances, then you only need complete the Final Year section.</t>
  </si>
  <si>
    <t>Reductions in Pensionable Pay</t>
  </si>
  <si>
    <t>Protected Pay</t>
  </si>
  <si>
    <t>Please select whether Certificate of Protection or Reductions in Pay protection</t>
  </si>
  <si>
    <t>Protected Pay instructions</t>
  </si>
  <si>
    <t>·         No. Year-end returns provide the full-time equivalent salary rate only as at the end of the pension year. You have not provided salary details which include changes during the year.</t>
  </si>
  <si>
    <t>What is it used for?</t>
  </si>
  <si>
    <r>
      <t xml:space="preserve">The </t>
    </r>
    <r>
      <rPr>
        <b/>
        <sz val="11"/>
        <color indexed="8"/>
        <rFont val="Arial"/>
        <family val="2"/>
      </rPr>
      <t>Protected Pay</t>
    </r>
    <r>
      <rPr>
        <sz val="11"/>
        <color indexed="8"/>
        <rFont val="Arial"/>
        <family val="2"/>
      </rPr>
      <t xml:space="preserve"> tab must be completed where an employer has approved an application from the member for pensionable pay protection, following a </t>
    </r>
    <r>
      <rPr>
        <b/>
        <sz val="11"/>
        <color indexed="8"/>
        <rFont val="Arial"/>
        <family val="2"/>
      </rPr>
      <t xml:space="preserve">Reduction in Pensionable Pay. </t>
    </r>
  </si>
  <si>
    <r>
      <t xml:space="preserve">·        The application must be made at least </t>
    </r>
    <r>
      <rPr>
        <b/>
        <sz val="11"/>
        <color indexed="8"/>
        <rFont val="Arial"/>
        <family val="2"/>
      </rPr>
      <t>one month</t>
    </r>
    <r>
      <rPr>
        <sz val="11"/>
        <color indexed="8"/>
        <rFont val="Arial"/>
        <family val="2"/>
      </rPr>
      <t xml:space="preserve"> before they left or retired from the LGPS. The application cannot be made retrospectively.</t>
    </r>
  </si>
  <si>
    <r>
      <t xml:space="preserve">·         The application is subject to employer approval and, where an application was approved, Derbyshire Pension Fund will look at the last 13 years of pay </t>
    </r>
    <r>
      <rPr>
        <sz val="11"/>
        <color indexed="8"/>
        <rFont val="Arial"/>
        <family val="2"/>
      </rPr>
      <t>(under the 2008 definition of pensionable pay) to the date of leaving/retiring and use the best average of any 3 consecutive years.</t>
    </r>
  </si>
  <si>
    <t>Haven't we already provided this data?</t>
  </si>
  <si>
    <r>
      <t xml:space="preserve">·         The </t>
    </r>
    <r>
      <rPr>
        <b/>
        <sz val="11"/>
        <color indexed="8"/>
        <rFont val="Arial"/>
        <family val="2"/>
      </rPr>
      <t>Protected Pay</t>
    </r>
    <r>
      <rPr>
        <sz val="11"/>
        <color indexed="8"/>
        <rFont val="Arial"/>
        <family val="2"/>
      </rPr>
      <t xml:space="preserve"> tab must assess all salary rates during the relevant period</t>
    </r>
  </si>
  <si>
    <r>
      <t>·         Members who had reductions or restrictions to their pensionable pay after 01 April 2008</t>
    </r>
    <r>
      <rPr>
        <sz val="11"/>
        <color indexed="8"/>
        <rFont val="Arial"/>
        <family val="2"/>
      </rPr>
      <t>, can apply to their employer to protect their “Final Pay” that is used to calculate LGPS benefits earned up to 31 March 2014.</t>
    </r>
  </si>
  <si>
    <t>What do I need to provide?</t>
  </si>
  <si>
    <r>
      <t xml:space="preserve">·         You must indicate if the member had a </t>
    </r>
    <r>
      <rPr>
        <b/>
        <sz val="11"/>
        <color indexed="8"/>
        <rFont val="Arial"/>
        <family val="2"/>
      </rPr>
      <t>Certificate of Protection</t>
    </r>
    <r>
      <rPr>
        <sz val="11"/>
        <color indexed="8"/>
        <rFont val="Arial"/>
        <family val="2"/>
      </rPr>
      <t xml:space="preserve"> or if you approved an application made using the </t>
    </r>
    <r>
      <rPr>
        <b/>
        <sz val="11"/>
        <color indexed="8"/>
        <rFont val="Arial"/>
        <family val="2"/>
      </rPr>
      <t>Reductions in pensionable pay form</t>
    </r>
    <r>
      <rPr>
        <sz val="11"/>
        <color indexed="8"/>
        <rFont val="Arial"/>
        <family val="2"/>
      </rPr>
      <t>.</t>
    </r>
  </si>
  <si>
    <t>·         You must provide the full-time equivalent salary rates (under 2008 definition of pensionable pay) during the final 13 years. For a part-time worker, you must show their whole-time/full-time equivalent salary.</t>
  </si>
  <si>
    <t>·         Please show the total of pensionable allowance received in the appropriate column. The spreadsheet will add the allowance value into the total salary rate.</t>
  </si>
  <si>
    <r>
      <t>·         You should show each year</t>
    </r>
    <r>
      <rPr>
        <sz val="11"/>
        <color indexed="8"/>
        <rFont val="Arial"/>
        <family val="2"/>
      </rPr>
      <t xml:space="preserve"> separately, however, if there was a salary change during the year, you must show the period for each salary rate separately.</t>
    </r>
  </si>
  <si>
    <t>What if the member wasn't employed by us for the entire period?</t>
  </si>
  <si>
    <t>·         You still need to provide salary data for their period of employment with you.</t>
  </si>
  <si>
    <t>·         If the member joined your employment as a result of TUPE, please liaise with the original employer to provide salary data for both yourselves and the original employer.</t>
  </si>
  <si>
    <t>·         The protection will remain valid if the member decides to keep their pension records separate, rather than join them together following their move to a new employer.</t>
  </si>
  <si>
    <t>What if the member is going to work for another LGPS employer?</t>
  </si>
  <si>
    <t>APP Applied, if Any?</t>
  </si>
  <si>
    <t>Date of Final AVC Payment</t>
  </si>
  <si>
    <t>Amount of Final AVC Payment</t>
  </si>
  <si>
    <r>
      <t xml:space="preserve">·         If the member is leaving your employment, but moving to other LGPS employment you </t>
    </r>
    <r>
      <rPr>
        <sz val="11"/>
        <color indexed="8"/>
        <rFont val="Arial"/>
        <family val="2"/>
      </rPr>
      <t xml:space="preserve">must still complete the Protected Pay tab if pay protection has been approved. </t>
    </r>
  </si>
  <si>
    <r>
      <t xml:space="preserve">Please send by secure email to </t>
    </r>
    <r>
      <rPr>
        <b/>
        <i/>
        <u val="single"/>
        <sz val="10"/>
        <color indexed="30"/>
        <rFont val="Arial"/>
        <family val="2"/>
      </rPr>
      <t>dpf.employers@derbyshire.gov.uk</t>
    </r>
    <r>
      <rPr>
        <i/>
        <sz val="10"/>
        <color indexed="8"/>
        <rFont val="Arial"/>
        <family val="2"/>
      </rPr>
      <t xml:space="preserve"> or by post to </t>
    </r>
    <r>
      <rPr>
        <b/>
        <i/>
        <sz val="10"/>
        <color indexed="8"/>
        <rFont val="Arial"/>
        <family val="2"/>
      </rPr>
      <t>Derbyshire Pension Fund, County Hall, Matlock, DE4 3AH</t>
    </r>
    <r>
      <rPr>
        <i/>
        <u val="single"/>
        <sz val="10"/>
        <color indexed="30"/>
        <rFont val="Arial"/>
        <family val="2"/>
      </rPr>
      <t xml:space="preserve">
</t>
    </r>
    <r>
      <rPr>
        <b/>
        <i/>
        <sz val="10"/>
        <rFont val="Arial"/>
        <family val="2"/>
      </rPr>
      <t>Important: If sending by email you are responsible for the security of the personal data contained within this form.</t>
    </r>
  </si>
  <si>
    <t>Phone</t>
  </si>
  <si>
    <t>Days in final scheme year</t>
  </si>
  <si>
    <t>Gross up to annual factor</t>
  </si>
  <si>
    <t>Final Pay based on CARE</t>
  </si>
  <si>
    <t>Date used to project CARE from</t>
  </si>
  <si>
    <t>Date projection is to</t>
  </si>
  <si>
    <t>Adjust for term time working etc.</t>
  </si>
  <si>
    <t>Payment days at last day</t>
  </si>
  <si>
    <t>Adjust hours as necessary</t>
  </si>
  <si>
    <t>Full Time Equivalent pay at last pay change</t>
  </si>
  <si>
    <t>Reduced for payment days</t>
  </si>
  <si>
    <t>CARE as an annual rate</t>
  </si>
  <si>
    <t xml:space="preserve"> FTE unreduced for payment days</t>
  </si>
  <si>
    <t>Match</t>
  </si>
  <si>
    <t>How close your Final Pay figure is to our estimate based on the CARE pay you entered in section 4a.</t>
  </si>
  <si>
    <t>Maternity</t>
  </si>
  <si>
    <t>Sickness</t>
  </si>
  <si>
    <t>Enter details in section 5</t>
  </si>
  <si>
    <t>Enter 50/50 membership dates in section 5</t>
  </si>
  <si>
    <t xml:space="preserve">
</t>
  </si>
  <si>
    <t>Not required if data already provided.</t>
  </si>
  <si>
    <t>Maternity/adoption leave:
For the first 26 weeks of maternity or adoption leave, APP applies even if the member is receiving no pay.
For weeks 27 to 39, APP applies when a member is on paid additional maternity or adoption leave. But if the member is receiving no pay while on additional maternity/adoption leave then APP does not apply.</t>
  </si>
  <si>
    <t>Sickness:
APP should be applied when the member is off sick, even when they are receiving no pay.
Member contributions are based on what the member is actually paid. Employer contributions are based on what they would have been paid if they were not absent.</t>
  </si>
  <si>
    <r>
      <t xml:space="preserve">c - Validation </t>
    </r>
    <r>
      <rPr>
        <sz val="13"/>
        <color indexed="8"/>
        <rFont val="Arial"/>
        <family val="2"/>
      </rPr>
      <t>(to reduce queries)</t>
    </r>
  </si>
  <si>
    <r>
      <t>Dismissal</t>
    </r>
    <r>
      <rPr>
        <sz val="11"/>
        <color indexed="8"/>
        <rFont val="Arial"/>
        <family val="2"/>
      </rPr>
      <t xml:space="preserve"> 
(including ill health capability)</t>
    </r>
  </si>
  <si>
    <t>Under 55 Resignation / Redundancy / End of Contract</t>
  </si>
  <si>
    <t xml:space="preserve">55+ Redundancy / Efficiency Dismissal </t>
  </si>
  <si>
    <t>55+ Retirement / Resignation / End of Contract</t>
  </si>
  <si>
    <r>
      <t xml:space="preserve">Opted Out 
</t>
    </r>
    <r>
      <rPr>
        <sz val="11"/>
        <color indexed="8"/>
        <rFont val="Arial"/>
        <family val="2"/>
      </rPr>
      <t>(please retain Opt Out form)</t>
    </r>
  </si>
  <si>
    <t>Reserve forces leave</t>
  </si>
  <si>
    <t>I am an authorised signatory as notified to Derbyshire Pension Fund.  
To the best of my knowledge, the information supplied is correct.  
I acknowledge that errors on this form may adversely affect the member's pension benefits.
I am aware that an L1a (Leaver revision form) will need to be submitted if any adjustments are required.</t>
  </si>
  <si>
    <r>
      <t xml:space="preserve">Please complete the </t>
    </r>
    <r>
      <rPr>
        <b/>
        <i/>
        <sz val="10"/>
        <color indexed="23"/>
        <rFont val="Arial"/>
        <family val="2"/>
      </rPr>
      <t>Best of 3 Calculator</t>
    </r>
    <r>
      <rPr>
        <i/>
        <sz val="10"/>
        <color indexed="23"/>
        <rFont val="Arial"/>
        <family val="2"/>
      </rPr>
      <t xml:space="preserve"> now: The below values populate from the </t>
    </r>
    <r>
      <rPr>
        <b/>
        <i/>
        <sz val="10"/>
        <color indexed="23"/>
        <rFont val="Arial"/>
        <family val="2"/>
      </rPr>
      <t>Best of 3 Calculator</t>
    </r>
    <r>
      <rPr>
        <i/>
        <sz val="10"/>
        <color indexed="23"/>
        <rFont val="Arial"/>
        <family val="2"/>
      </rPr>
      <t xml:space="preserve">.
If the member has </t>
    </r>
    <r>
      <rPr>
        <b/>
        <i/>
        <sz val="10"/>
        <color indexed="23"/>
        <rFont val="Arial"/>
        <family val="2"/>
      </rPr>
      <t>Reductions in Pensionable Pay</t>
    </r>
    <r>
      <rPr>
        <i/>
        <sz val="10"/>
        <color indexed="23"/>
        <rFont val="Arial"/>
        <family val="2"/>
      </rPr>
      <t xml:space="preserve"> protection, please complete the </t>
    </r>
    <r>
      <rPr>
        <b/>
        <i/>
        <sz val="10"/>
        <color indexed="23"/>
        <rFont val="Arial"/>
        <family val="2"/>
      </rPr>
      <t xml:space="preserve">Protected Pay </t>
    </r>
    <r>
      <rPr>
        <i/>
        <sz val="10"/>
        <color indexed="23"/>
        <rFont val="Arial"/>
        <family val="2"/>
      </rPr>
      <t xml:space="preserve">tab and annotate section </t>
    </r>
    <r>
      <rPr>
        <b/>
        <i/>
        <sz val="10"/>
        <color indexed="23"/>
        <rFont val="Arial"/>
        <family val="2"/>
      </rPr>
      <t>5</t>
    </r>
    <r>
      <rPr>
        <i/>
        <sz val="10"/>
        <color indexed="23"/>
        <rFont val="Arial"/>
        <family val="2"/>
      </rPr>
      <t>.</t>
    </r>
  </si>
  <si>
    <r>
      <t xml:space="preserve">You only need to provide details for the current scheme year, unless you have </t>
    </r>
    <r>
      <rPr>
        <b/>
        <i/>
        <sz val="10"/>
        <color indexed="23"/>
        <rFont val="Arial"/>
        <family val="2"/>
      </rPr>
      <t>not</t>
    </r>
    <r>
      <rPr>
        <i/>
        <sz val="10"/>
        <color indexed="23"/>
        <rFont val="Arial"/>
        <family val="2"/>
      </rPr>
      <t xml:space="preserve"> provided full details of the previous scheme year. 
If there were any periods of </t>
    </r>
    <r>
      <rPr>
        <b/>
        <i/>
        <sz val="10"/>
        <color indexed="23"/>
        <rFont val="Arial"/>
        <family val="2"/>
      </rPr>
      <t>50/50 Section</t>
    </r>
    <r>
      <rPr>
        <i/>
        <sz val="10"/>
        <color indexed="23"/>
        <rFont val="Arial"/>
        <family val="2"/>
      </rPr>
      <t xml:space="preserve"> membership, please include the dates in section </t>
    </r>
    <r>
      <rPr>
        <b/>
        <i/>
        <sz val="10"/>
        <color indexed="23"/>
        <rFont val="Arial"/>
        <family val="2"/>
      </rPr>
      <t>5</t>
    </r>
    <r>
      <rPr>
        <i/>
        <sz val="10"/>
        <color indexed="23"/>
        <rFont val="Arial"/>
        <family val="2"/>
      </rPr>
      <t xml:space="preserve">, along with details of </t>
    </r>
    <r>
      <rPr>
        <b/>
        <i/>
        <sz val="10"/>
        <color indexed="23"/>
        <rFont val="Arial"/>
        <family val="2"/>
      </rPr>
      <t>Unpaid Absences*</t>
    </r>
    <r>
      <rPr>
        <i/>
        <sz val="10"/>
        <color indexed="23"/>
        <rFont val="Arial"/>
        <family val="2"/>
      </rPr>
      <t xml:space="preserve"> and </t>
    </r>
    <r>
      <rPr>
        <b/>
        <i/>
        <sz val="10"/>
        <color indexed="23"/>
        <rFont val="Arial"/>
        <family val="2"/>
      </rPr>
      <t>APP</t>
    </r>
    <r>
      <rPr>
        <i/>
        <sz val="10"/>
        <color indexed="23"/>
        <rFont val="Arial"/>
        <family val="2"/>
      </rPr>
      <t xml:space="preserve">.
</t>
    </r>
    <r>
      <rPr>
        <b/>
        <i/>
        <sz val="10"/>
        <color indexed="23"/>
        <rFont val="Arial"/>
        <family val="2"/>
      </rPr>
      <t>*</t>
    </r>
    <r>
      <rPr>
        <i/>
        <sz val="10"/>
        <color indexed="23"/>
        <rFont val="Arial"/>
        <family val="2"/>
      </rPr>
      <t>Periods of unpaid absence are those for which the member has not paid Additional Pension Contributions (APC) to buy back lost pension.</t>
    </r>
  </si>
  <si>
    <r>
      <t xml:space="preserve">Please refer to the </t>
    </r>
    <r>
      <rPr>
        <b/>
        <i/>
        <sz val="10"/>
        <color indexed="23"/>
        <rFont val="Arial"/>
        <family val="2"/>
      </rPr>
      <t xml:space="preserve">L1 Guidance Notes </t>
    </r>
    <r>
      <rPr>
        <i/>
        <sz val="10"/>
        <color indexed="23"/>
        <rFont val="Arial"/>
        <family val="2"/>
      </rPr>
      <t xml:space="preserve">for what qualifies as </t>
    </r>
    <r>
      <rPr>
        <b/>
        <i/>
        <sz val="10"/>
        <color indexed="23"/>
        <rFont val="Arial"/>
        <family val="2"/>
      </rPr>
      <t xml:space="preserve">CARE Additional Pay </t>
    </r>
    <r>
      <rPr>
        <i/>
        <sz val="10"/>
        <color indexed="23"/>
        <rFont val="Arial"/>
        <family val="2"/>
      </rPr>
      <t xml:space="preserve">and </t>
    </r>
    <r>
      <rPr>
        <b/>
        <i/>
        <sz val="10"/>
        <color indexed="23"/>
        <rFont val="Arial"/>
        <family val="2"/>
      </rPr>
      <t xml:space="preserve">Final Salary Pensionable Allowances </t>
    </r>
    <r>
      <rPr>
        <i/>
        <sz val="10"/>
        <color indexed="23"/>
        <rFont val="Arial"/>
        <family val="2"/>
      </rPr>
      <t xml:space="preserve">and where applicable, how to calculate </t>
    </r>
    <r>
      <rPr>
        <b/>
        <i/>
        <sz val="10"/>
        <color indexed="23"/>
        <rFont val="Arial"/>
        <family val="2"/>
      </rPr>
      <t>Assumed Pensionable Pay (APP)</t>
    </r>
    <r>
      <rPr>
        <i/>
        <sz val="10"/>
        <color indexed="23"/>
        <rFont val="Arial"/>
        <family val="2"/>
      </rPr>
      <t>.</t>
    </r>
  </si>
  <si>
    <r>
      <t xml:space="preserve">Please include the dates of any periods of </t>
    </r>
    <r>
      <rPr>
        <b/>
        <i/>
        <sz val="10"/>
        <color indexed="23"/>
        <rFont val="Arial"/>
        <family val="2"/>
      </rPr>
      <t>50/50 Section</t>
    </r>
    <r>
      <rPr>
        <i/>
        <sz val="10"/>
        <color indexed="23"/>
        <rFont val="Arial"/>
        <family val="2"/>
      </rPr>
      <t xml:space="preserve"> membership. Please also provide details of any </t>
    </r>
    <r>
      <rPr>
        <b/>
        <i/>
        <sz val="10"/>
        <color indexed="23"/>
        <rFont val="Arial"/>
        <family val="2"/>
      </rPr>
      <t>Unpaid Absences*</t>
    </r>
    <r>
      <rPr>
        <i/>
        <sz val="10"/>
        <color indexed="23"/>
        <rFont val="Arial"/>
        <family val="2"/>
      </rPr>
      <t xml:space="preserve"> and </t>
    </r>
    <r>
      <rPr>
        <b/>
        <i/>
        <sz val="10"/>
        <color indexed="23"/>
        <rFont val="Arial"/>
        <family val="2"/>
      </rPr>
      <t>APP</t>
    </r>
    <r>
      <rPr>
        <i/>
        <sz val="10"/>
        <color indexed="23"/>
        <rFont val="Arial"/>
        <family val="2"/>
      </rPr>
      <t xml:space="preserve">.
</t>
    </r>
    <r>
      <rPr>
        <b/>
        <i/>
        <sz val="10"/>
        <color indexed="23"/>
        <rFont val="Arial"/>
        <family val="2"/>
      </rPr>
      <t>*</t>
    </r>
    <r>
      <rPr>
        <i/>
        <sz val="10"/>
        <color indexed="23"/>
        <rFont val="Arial"/>
        <family val="2"/>
      </rPr>
      <t>Periods of unpaid absence are those for which the member has not paid Additional Pension Contributions (APC) to buy back lost pension.</t>
    </r>
  </si>
  <si>
    <r>
      <rPr>
        <i/>
        <sz val="10"/>
        <color indexed="23"/>
        <rFont val="Arial"/>
        <family val="2"/>
      </rPr>
      <t xml:space="preserve">You only need to provide details for the current Scheme year, unless you have not provided full details of the previous scheme year.
</t>
    </r>
    <r>
      <rPr>
        <b/>
        <i/>
        <sz val="10"/>
        <color indexed="23"/>
        <rFont val="Arial"/>
        <family val="2"/>
      </rPr>
      <t xml:space="preserve">Employer </t>
    </r>
    <r>
      <rPr>
        <i/>
        <sz val="10"/>
        <color indexed="23"/>
        <rFont val="Arial"/>
        <family val="2"/>
      </rPr>
      <t xml:space="preserve">contributions are only required if </t>
    </r>
    <r>
      <rPr>
        <b/>
        <i/>
        <sz val="10"/>
        <color indexed="23"/>
        <rFont val="Arial"/>
        <family val="2"/>
      </rPr>
      <t>Assumed Pensionable Pay</t>
    </r>
    <r>
      <rPr>
        <i/>
        <sz val="10"/>
        <color indexed="23"/>
        <rFont val="Arial"/>
        <family val="2"/>
      </rPr>
      <t xml:space="preserve"> (APP) has been applied. </t>
    </r>
  </si>
  <si>
    <t>I am an authorised signatory as notified to Derbyshire Pension Fund.  
To the best of my knowledge, the information supplied is correct.  
I acknowledge that errors on this form may adversely affect the member's pension benefits.</t>
  </si>
  <si>
    <t>65th Birthday</t>
  </si>
  <si>
    <t>Best of 3 at age 65 (for leavers over 65)</t>
  </si>
  <si>
    <r>
      <t>d - Final Pay at age 65</t>
    </r>
    <r>
      <rPr>
        <sz val="13"/>
        <rFont val="Arial"/>
        <family val="2"/>
      </rPr>
      <t xml:space="preserve"> (to assess underpin protection)</t>
    </r>
  </si>
  <si>
    <t>------------------------------------------------------------------------------------------------------------------------------------------------------------------------------</t>
  </si>
  <si>
    <t>For leavers over 65, please also complete the Best of 3 at age 65 tab: The below values populate from the Best of 3 at age 65 tab.</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</si>
</sst>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quot;#,##0.00"/>
    <numFmt numFmtId="166" formatCode="0.0"/>
  </numFmts>
  <fonts count="118">
    <font>
      <sz val="11"/>
      <color theme="1"/>
      <name val="Calibri"/>
      <family val="2"/>
    </font>
    <font>
      <sz val="11"/>
      <color indexed="8"/>
      <name val="Calibri"/>
      <family val="2"/>
    </font>
    <font>
      <sz val="11"/>
      <color indexed="8"/>
      <name val="Arial"/>
      <family val="2"/>
    </font>
    <font>
      <b/>
      <sz val="10"/>
      <name val="Arial"/>
      <family val="2"/>
    </font>
    <font>
      <i/>
      <sz val="10"/>
      <name val="Arial"/>
      <family val="2"/>
    </font>
    <font>
      <sz val="10"/>
      <color indexed="8"/>
      <name val="Arial"/>
      <family val="2"/>
    </font>
    <font>
      <b/>
      <sz val="11"/>
      <color indexed="8"/>
      <name val="Arial"/>
      <family val="2"/>
    </font>
    <font>
      <i/>
      <sz val="10"/>
      <color indexed="8"/>
      <name val="Arial"/>
      <family val="2"/>
    </font>
    <font>
      <b/>
      <sz val="11"/>
      <name val="Arial"/>
      <family val="2"/>
    </font>
    <font>
      <i/>
      <u val="single"/>
      <sz val="10"/>
      <color indexed="30"/>
      <name val="Arial"/>
      <family val="2"/>
    </font>
    <font>
      <i/>
      <sz val="10"/>
      <color indexed="23"/>
      <name val="Arial"/>
      <family val="2"/>
    </font>
    <font>
      <sz val="11"/>
      <name val="Arial"/>
      <family val="2"/>
    </font>
    <font>
      <b/>
      <i/>
      <sz val="10"/>
      <color indexed="8"/>
      <name val="Arial"/>
      <family val="2"/>
    </font>
    <font>
      <b/>
      <i/>
      <sz val="10"/>
      <name val="Arial"/>
      <family val="2"/>
    </font>
    <font>
      <b/>
      <sz val="13"/>
      <name val="Arial"/>
      <family val="2"/>
    </font>
    <font>
      <sz val="13"/>
      <color indexed="8"/>
      <name val="Arial"/>
      <family val="2"/>
    </font>
    <font>
      <sz val="13"/>
      <name val="Arial"/>
      <family val="2"/>
    </font>
    <font>
      <b/>
      <i/>
      <u val="single"/>
      <sz val="10"/>
      <color indexed="30"/>
      <name val="Arial"/>
      <family val="2"/>
    </font>
    <font>
      <i/>
      <sz val="11"/>
      <name val="Arial"/>
      <family val="2"/>
    </font>
    <font>
      <b/>
      <i/>
      <sz val="10"/>
      <color indexed="23"/>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1"/>
      <color indexed="8"/>
      <name val="Inherit"/>
      <family val="0"/>
    </font>
    <font>
      <b/>
      <sz val="11"/>
      <color indexed="60"/>
      <name val="Arial"/>
      <family val="2"/>
    </font>
    <font>
      <b/>
      <sz val="13"/>
      <color indexed="8"/>
      <name val="Arial"/>
      <family val="2"/>
    </font>
    <font>
      <b/>
      <sz val="14"/>
      <color indexed="8"/>
      <name val="Arial"/>
      <family val="2"/>
    </font>
    <font>
      <b/>
      <sz val="10"/>
      <color indexed="8"/>
      <name val="Arial"/>
      <family val="2"/>
    </font>
    <font>
      <sz val="10.5"/>
      <color indexed="8"/>
      <name val="Arial"/>
      <family val="2"/>
    </font>
    <font>
      <sz val="10"/>
      <color indexed="60"/>
      <name val="Arial"/>
      <family val="2"/>
    </font>
    <font>
      <sz val="11"/>
      <color indexed="55"/>
      <name val="Arial"/>
      <family val="2"/>
    </font>
    <font>
      <b/>
      <i/>
      <sz val="11"/>
      <color indexed="8"/>
      <name val="Arial"/>
      <family val="2"/>
    </font>
    <font>
      <b/>
      <i/>
      <sz val="11"/>
      <color indexed="10"/>
      <name val="Arial"/>
      <family val="2"/>
    </font>
    <font>
      <b/>
      <sz val="11"/>
      <color indexed="22"/>
      <name val="Arial"/>
      <family val="2"/>
    </font>
    <font>
      <b/>
      <sz val="11"/>
      <color indexed="10"/>
      <name val="Arial"/>
      <family val="2"/>
    </font>
    <font>
      <i/>
      <sz val="10"/>
      <color indexed="55"/>
      <name val="Arial"/>
      <family val="2"/>
    </font>
    <font>
      <b/>
      <sz val="10"/>
      <color indexed="60"/>
      <name val="Arial"/>
      <family val="2"/>
    </font>
    <font>
      <sz val="10"/>
      <color indexed="55"/>
      <name val="Arial"/>
      <family val="2"/>
    </font>
    <font>
      <u val="single"/>
      <sz val="11"/>
      <color indexed="12"/>
      <name val="Arial"/>
      <family val="2"/>
    </font>
    <font>
      <sz val="10"/>
      <color indexed="22"/>
      <name val="Arial"/>
      <family val="2"/>
    </font>
    <font>
      <i/>
      <sz val="11"/>
      <color indexed="23"/>
      <name val="Arial"/>
      <family val="2"/>
    </font>
    <font>
      <b/>
      <sz val="10"/>
      <color indexed="23"/>
      <name val="Arial"/>
      <family val="2"/>
    </font>
    <font>
      <sz val="7"/>
      <color indexed="22"/>
      <name val="Arial"/>
      <family val="2"/>
    </font>
    <font>
      <sz val="8"/>
      <color indexed="22"/>
      <name val="Arial"/>
      <family val="2"/>
    </font>
    <font>
      <i/>
      <sz val="10"/>
      <color indexed="22"/>
      <name val="Arial"/>
      <family val="2"/>
    </font>
    <font>
      <b/>
      <sz val="10.5"/>
      <color indexed="10"/>
      <name val="Arial"/>
      <family val="2"/>
    </font>
    <font>
      <u val="single"/>
      <sz val="11"/>
      <color indexed="30"/>
      <name val="Arial"/>
      <family val="2"/>
    </font>
    <font>
      <sz val="11"/>
      <color indexed="60"/>
      <name val="Arial"/>
      <family val="2"/>
    </font>
    <font>
      <sz val="11"/>
      <color indexed="63"/>
      <name val="Inherit"/>
      <family val="0"/>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rgb="FF000000"/>
      <name val="Inherit"/>
      <family val="0"/>
    </font>
    <font>
      <sz val="11"/>
      <color theme="1"/>
      <name val="Arial"/>
      <family val="2"/>
    </font>
    <font>
      <b/>
      <sz val="11"/>
      <color theme="1"/>
      <name val="Arial"/>
      <family val="2"/>
    </font>
    <font>
      <b/>
      <sz val="11"/>
      <color rgb="FFC00000"/>
      <name val="Arial"/>
      <family val="2"/>
    </font>
    <font>
      <sz val="10"/>
      <color theme="1"/>
      <name val="Arial"/>
      <family val="2"/>
    </font>
    <font>
      <b/>
      <sz val="13"/>
      <color theme="1"/>
      <name val="Arial"/>
      <family val="2"/>
    </font>
    <font>
      <b/>
      <sz val="14"/>
      <color theme="1"/>
      <name val="Arial"/>
      <family val="2"/>
    </font>
    <font>
      <b/>
      <sz val="10"/>
      <color theme="1"/>
      <name val="Arial"/>
      <family val="2"/>
    </font>
    <font>
      <sz val="13"/>
      <color theme="1"/>
      <name val="Arial"/>
      <family val="2"/>
    </font>
    <font>
      <sz val="10.5"/>
      <color theme="1"/>
      <name val="Arial"/>
      <family val="2"/>
    </font>
    <font>
      <sz val="10"/>
      <color rgb="FFC00000"/>
      <name val="Arial"/>
      <family val="2"/>
    </font>
    <font>
      <sz val="11"/>
      <color theme="0" tint="-0.24997000396251678"/>
      <name val="Arial"/>
      <family val="2"/>
    </font>
    <font>
      <b/>
      <i/>
      <sz val="11"/>
      <color theme="1"/>
      <name val="Arial"/>
      <family val="2"/>
    </font>
    <font>
      <b/>
      <i/>
      <sz val="11"/>
      <color theme="5"/>
      <name val="Arial"/>
      <family val="2"/>
    </font>
    <font>
      <b/>
      <sz val="11"/>
      <color theme="0" tint="-0.04997999966144562"/>
      <name val="Arial"/>
      <family val="2"/>
    </font>
    <font>
      <b/>
      <sz val="11"/>
      <color rgb="FFFF0000"/>
      <name val="Arial"/>
      <family val="2"/>
    </font>
    <font>
      <i/>
      <sz val="10"/>
      <color theme="0" tint="-0.3499799966812134"/>
      <name val="Arial"/>
      <family val="2"/>
    </font>
    <font>
      <b/>
      <sz val="10"/>
      <color rgb="FFC00000"/>
      <name val="Arial"/>
      <family val="2"/>
    </font>
    <font>
      <b/>
      <i/>
      <sz val="10"/>
      <color theme="0" tint="-0.4999699890613556"/>
      <name val="Arial"/>
      <family val="2"/>
    </font>
    <font>
      <i/>
      <sz val="10"/>
      <color theme="0" tint="-0.4999699890613556"/>
      <name val="Arial"/>
      <family val="2"/>
    </font>
    <font>
      <sz val="10"/>
      <color theme="0" tint="-0.3499799966812134"/>
      <name val="Arial"/>
      <family val="2"/>
    </font>
    <font>
      <u val="single"/>
      <sz val="11"/>
      <color theme="10"/>
      <name val="Arial"/>
      <family val="2"/>
    </font>
    <font>
      <sz val="10"/>
      <color theme="0" tint="-0.04997999966144562"/>
      <name val="Arial"/>
      <family val="2"/>
    </font>
    <font>
      <i/>
      <sz val="10"/>
      <color theme="1"/>
      <name val="Arial"/>
      <family val="2"/>
    </font>
    <font>
      <i/>
      <sz val="11"/>
      <color theme="1" tint="0.49998000264167786"/>
      <name val="Arial"/>
      <family val="2"/>
    </font>
    <font>
      <b/>
      <sz val="10"/>
      <color theme="1" tint="0.49998000264167786"/>
      <name val="Arial"/>
      <family val="2"/>
    </font>
    <font>
      <i/>
      <sz val="10"/>
      <color theme="1" tint="0.49998000264167786"/>
      <name val="Arial"/>
      <family val="2"/>
    </font>
    <font>
      <sz val="7"/>
      <color theme="0" tint="-0.04997999966144562"/>
      <name val="Arial"/>
      <family val="2"/>
    </font>
    <font>
      <sz val="8"/>
      <color theme="0" tint="-0.04997999966144562"/>
      <name val="Arial"/>
      <family val="2"/>
    </font>
    <font>
      <i/>
      <sz val="10"/>
      <color theme="0" tint="-0.04997999966144562"/>
      <name val="Arial"/>
      <family val="2"/>
    </font>
    <font>
      <b/>
      <i/>
      <sz val="10"/>
      <color theme="1" tint="0.49998000264167786"/>
      <name val="Arial"/>
      <family val="2"/>
    </font>
    <font>
      <sz val="11"/>
      <color rgb="FFC00000"/>
      <name val="Arial"/>
      <family val="2"/>
    </font>
    <font>
      <u val="single"/>
      <sz val="11"/>
      <color rgb="FF0070C0"/>
      <name val="Arial"/>
      <family val="2"/>
    </font>
    <font>
      <b/>
      <sz val="10.5"/>
      <color rgb="FFFF0000"/>
      <name val="Arial"/>
      <family val="2"/>
    </font>
    <font>
      <sz val="11"/>
      <color rgb="FF333333"/>
      <name val="Inherit"/>
      <family val="0"/>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style="thin"/>
      <top style="thin"/>
      <bottom/>
    </border>
    <border>
      <left/>
      <right style="thin"/>
      <top/>
      <bottom style="thin"/>
    </border>
    <border>
      <left style="thin"/>
      <right/>
      <top/>
      <bottom/>
    </border>
    <border>
      <left style="thin"/>
      <right/>
      <top/>
      <bottom style="thin"/>
    </border>
    <border>
      <left style="thin"/>
      <right/>
      <top style="thin"/>
      <bottom/>
    </border>
    <border>
      <left/>
      <right/>
      <top style="thin"/>
      <bottom/>
    </border>
    <border>
      <left style="thin"/>
      <right style="thin"/>
      <top style="double"/>
      <bottom/>
    </border>
    <border>
      <left style="thin"/>
      <right style="thin"/>
      <top style="double"/>
      <bottom style="thin"/>
    </border>
    <border>
      <left style="thin"/>
      <right style="thin"/>
      <top/>
      <bottom style="double"/>
    </border>
    <border>
      <left style="thin"/>
      <right style="thin"/>
      <top style="thin"/>
      <bottom style="double"/>
    </border>
    <border>
      <left/>
      <right style="thin"/>
      <top style="double"/>
      <bottom/>
    </border>
    <border>
      <left/>
      <right style="thin"/>
      <top/>
      <bottom style="double"/>
    </border>
    <border>
      <left style="thin"/>
      <right style="thin"/>
      <top style="thin"/>
      <bottom/>
    </border>
    <border>
      <left style="thin"/>
      <right style="thin"/>
      <top/>
      <bottom/>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right/>
      <top style="double"/>
      <bottom/>
    </border>
    <border>
      <left style="thin"/>
      <right/>
      <top style="double"/>
      <bottom style="thin"/>
    </border>
    <border>
      <left/>
      <right/>
      <top style="double"/>
      <bottom style="thin"/>
    </border>
    <border>
      <left/>
      <right style="thin"/>
      <top style="double"/>
      <bottom style="thin"/>
    </border>
    <border>
      <left/>
      <right/>
      <top/>
      <bottom style="double"/>
    </border>
    <border>
      <left style="thin"/>
      <right/>
      <top style="thin"/>
      <bottom style="double"/>
    </border>
    <border>
      <left/>
      <right/>
      <top style="thin"/>
      <bottom style="double"/>
    </border>
    <border>
      <left/>
      <right style="thin"/>
      <top style="thin"/>
      <bottom style="double"/>
    </border>
    <border>
      <left style="thin"/>
      <right/>
      <top style="double"/>
      <bottom/>
    </border>
    <border>
      <left style="thin"/>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94">
    <xf numFmtId="0" fontId="0" fillId="0" borderId="0" xfId="0" applyFont="1" applyAlignment="1">
      <alignment/>
    </xf>
    <xf numFmtId="0" fontId="0" fillId="0" borderId="0" xfId="0" applyAlignment="1">
      <alignment horizontal="left" vertical="center"/>
    </xf>
    <xf numFmtId="0" fontId="0" fillId="0" borderId="0" xfId="0" applyAlignment="1">
      <alignment wrapText="1"/>
    </xf>
    <xf numFmtId="164" fontId="0" fillId="0" borderId="0" xfId="0" applyNumberFormat="1" applyAlignment="1">
      <alignment wrapText="1"/>
    </xf>
    <xf numFmtId="0" fontId="82" fillId="0" borderId="0" xfId="0" applyFont="1" applyAlignment="1">
      <alignment/>
    </xf>
    <xf numFmtId="14" fontId="0" fillId="0" borderId="0" xfId="0" applyNumberFormat="1" applyAlignment="1">
      <alignment horizontal="left" vertical="center"/>
    </xf>
    <xf numFmtId="0" fontId="0" fillId="0" borderId="0" xfId="0" applyAlignment="1">
      <alignment horizontal="left" vertical="center"/>
    </xf>
    <xf numFmtId="0" fontId="83" fillId="0" borderId="0" xfId="0" applyFont="1" applyAlignment="1" applyProtection="1">
      <alignment/>
      <protection/>
    </xf>
    <xf numFmtId="164" fontId="0" fillId="0" borderId="0" xfId="0" applyNumberFormat="1" applyAlignment="1">
      <alignment horizontal="left" vertical="center"/>
    </xf>
    <xf numFmtId="0" fontId="0" fillId="0" borderId="0" xfId="0" applyNumberFormat="1" applyAlignment="1">
      <alignment horizontal="left" vertical="center"/>
    </xf>
    <xf numFmtId="0" fontId="0" fillId="0" borderId="0" xfId="0" applyAlignment="1">
      <alignment horizontal="left" vertical="center"/>
    </xf>
    <xf numFmtId="0" fontId="84" fillId="0" borderId="0" xfId="0" applyFont="1" applyFill="1" applyBorder="1" applyAlignment="1" applyProtection="1">
      <alignment vertical="center" wrapText="1"/>
      <protection/>
    </xf>
    <xf numFmtId="0" fontId="85" fillId="0" borderId="0" xfId="0" applyFont="1" applyAlignment="1" applyProtection="1">
      <alignment vertical="center"/>
      <protection/>
    </xf>
    <xf numFmtId="1" fontId="83" fillId="33" borderId="10" xfId="0" applyNumberFormat="1" applyFont="1" applyFill="1" applyBorder="1" applyAlignment="1" applyProtection="1">
      <alignment horizontal="center" vertical="center" wrapText="1"/>
      <protection hidden="1"/>
    </xf>
    <xf numFmtId="0" fontId="86" fillId="0" borderId="0" xfId="0" applyFont="1" applyFill="1" applyBorder="1" applyAlignment="1" applyProtection="1">
      <alignment horizontal="center" vertical="center" wrapText="1"/>
      <protection hidden="1"/>
    </xf>
    <xf numFmtId="0" fontId="87" fillId="33" borderId="11" xfId="0" applyFont="1" applyFill="1" applyBorder="1" applyAlignment="1" applyProtection="1">
      <alignment vertical="center" wrapText="1"/>
      <protection hidden="1"/>
    </xf>
    <xf numFmtId="0" fontId="87" fillId="33" borderId="12" xfId="0" applyFont="1" applyFill="1" applyBorder="1" applyAlignment="1" applyProtection="1">
      <alignment vertical="center" wrapText="1"/>
      <protection hidden="1"/>
    </xf>
    <xf numFmtId="0" fontId="87" fillId="33" borderId="13" xfId="0" applyFont="1" applyFill="1" applyBorder="1" applyAlignment="1" applyProtection="1">
      <alignment vertical="center" wrapText="1"/>
      <protection hidden="1"/>
    </xf>
    <xf numFmtId="0" fontId="87" fillId="33" borderId="14" xfId="0" applyFont="1" applyFill="1" applyBorder="1" applyAlignment="1" applyProtection="1">
      <alignment vertical="center" wrapText="1"/>
      <protection hidden="1"/>
    </xf>
    <xf numFmtId="0" fontId="87" fillId="33" borderId="15" xfId="0" applyFont="1" applyFill="1" applyBorder="1" applyAlignment="1" applyProtection="1">
      <alignment vertical="center" wrapText="1"/>
      <protection hidden="1"/>
    </xf>
    <xf numFmtId="0" fontId="88" fillId="0" borderId="0" xfId="0" applyFont="1" applyFill="1" applyAlignment="1" applyProtection="1">
      <alignment wrapText="1"/>
      <protection hidden="1"/>
    </xf>
    <xf numFmtId="0" fontId="88" fillId="0" borderId="0" xfId="0" applyFont="1" applyFill="1" applyAlignment="1" applyProtection="1">
      <alignment horizontal="left" vertical="center" wrapText="1"/>
      <protection hidden="1"/>
    </xf>
    <xf numFmtId="0" fontId="84" fillId="0" borderId="0" xfId="0" applyFont="1" applyAlignment="1" applyProtection="1">
      <alignment vertical="center" wrapText="1"/>
      <protection hidden="1"/>
    </xf>
    <xf numFmtId="0" fontId="83" fillId="0" borderId="0" xfId="0" applyFont="1" applyAlignment="1" applyProtection="1">
      <alignment wrapText="1"/>
      <protection hidden="1"/>
    </xf>
    <xf numFmtId="0" fontId="83" fillId="0" borderId="0" xfId="0" applyFont="1" applyAlignment="1" applyProtection="1">
      <alignment horizontal="left" vertical="center" wrapText="1"/>
      <protection hidden="1"/>
    </xf>
    <xf numFmtId="0" fontId="84" fillId="0" borderId="10" xfId="0" applyFont="1" applyFill="1" applyBorder="1" applyAlignment="1" applyProtection="1">
      <alignment horizontal="center" vertical="center" wrapText="1"/>
      <protection hidden="1" locked="0"/>
    </xf>
    <xf numFmtId="0" fontId="89" fillId="33" borderId="10" xfId="0" applyFont="1" applyFill="1" applyBorder="1" applyAlignment="1" applyProtection="1">
      <alignment horizontal="center" vertical="center" wrapText="1"/>
      <protection hidden="1"/>
    </xf>
    <xf numFmtId="0" fontId="83" fillId="0" borderId="10" xfId="0" applyFont="1" applyBorder="1" applyAlignment="1" applyProtection="1">
      <alignment horizontal="center" vertical="center" wrapText="1"/>
      <protection hidden="1" locked="0"/>
    </xf>
    <xf numFmtId="0" fontId="83" fillId="0" borderId="10" xfId="0" applyFont="1" applyFill="1" applyBorder="1" applyAlignment="1" applyProtection="1">
      <alignment horizontal="center" vertical="center" wrapText="1"/>
      <protection hidden="1" locked="0"/>
    </xf>
    <xf numFmtId="0" fontId="0" fillId="0" borderId="0" xfId="0" applyAlignment="1">
      <alignment wrapText="1"/>
    </xf>
    <xf numFmtId="0" fontId="84" fillId="33" borderId="10" xfId="0" applyFont="1" applyFill="1" applyBorder="1" applyAlignment="1" applyProtection="1">
      <alignment horizontal="center" vertical="center" wrapText="1"/>
      <protection/>
    </xf>
    <xf numFmtId="0" fontId="90" fillId="0" borderId="10" xfId="0" applyFont="1" applyBorder="1" applyAlignment="1" applyProtection="1">
      <alignment horizontal="center" vertical="center" wrapText="1"/>
      <protection hidden="1" locked="0"/>
    </xf>
    <xf numFmtId="0" fontId="86" fillId="0" borderId="0" xfId="0" applyFont="1" applyAlignment="1" applyProtection="1">
      <alignment wrapText="1"/>
      <protection hidden="1"/>
    </xf>
    <xf numFmtId="166" fontId="86" fillId="0" borderId="0" xfId="0" applyNumberFormat="1" applyFont="1" applyAlignment="1" applyProtection="1">
      <alignment horizontal="left" wrapText="1"/>
      <protection hidden="1"/>
    </xf>
    <xf numFmtId="0" fontId="86" fillId="0" borderId="0" xfId="0" applyFont="1" applyFill="1" applyAlignment="1" applyProtection="1">
      <alignment wrapText="1"/>
      <protection hidden="1"/>
    </xf>
    <xf numFmtId="166" fontId="86" fillId="0" borderId="0" xfId="0" applyNumberFormat="1" applyFont="1" applyAlignment="1" applyProtection="1">
      <alignment horizontal="left" vertical="center" wrapText="1"/>
      <protection hidden="1"/>
    </xf>
    <xf numFmtId="0" fontId="83" fillId="0" borderId="10" xfId="0" applyFont="1" applyBorder="1" applyAlignment="1" applyProtection="1">
      <alignment horizontal="left" vertical="center" wrapText="1"/>
      <protection hidden="1" locked="0"/>
    </xf>
    <xf numFmtId="2" fontId="91" fillId="0" borderId="10" xfId="0" applyNumberFormat="1" applyFont="1" applyFill="1" applyBorder="1" applyAlignment="1" applyProtection="1">
      <alignment horizontal="center" vertical="center" wrapText="1"/>
      <protection hidden="1" locked="0"/>
    </xf>
    <xf numFmtId="0" fontId="83" fillId="0" borderId="0" xfId="0" applyFont="1" applyFill="1" applyAlignment="1" applyProtection="1">
      <alignment horizontal="left" vertical="center" wrapText="1"/>
      <protection hidden="1"/>
    </xf>
    <xf numFmtId="0" fontId="92" fillId="0" borderId="0" xfId="0" applyFont="1" applyAlignment="1" applyProtection="1">
      <alignment vertical="center" wrapText="1"/>
      <protection hidden="1"/>
    </xf>
    <xf numFmtId="0" fontId="83" fillId="33" borderId="10" xfId="0" applyFont="1" applyFill="1" applyBorder="1" applyAlignment="1" applyProtection="1">
      <alignment wrapText="1"/>
      <protection hidden="1"/>
    </xf>
    <xf numFmtId="0" fontId="83" fillId="33" borderId="10" xfId="0" applyFont="1" applyFill="1" applyBorder="1" applyAlignment="1" applyProtection="1">
      <alignment horizontal="center" vertical="center" wrapText="1"/>
      <protection hidden="1"/>
    </xf>
    <xf numFmtId="0" fontId="86" fillId="0" borderId="0" xfId="0" applyFont="1" applyAlignment="1" applyProtection="1">
      <alignment horizontal="center" vertical="center" wrapText="1"/>
      <protection hidden="1"/>
    </xf>
    <xf numFmtId="165" fontId="86" fillId="0" borderId="0" xfId="0" applyNumberFormat="1"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166" fontId="83" fillId="0" borderId="0" xfId="0" applyNumberFormat="1" applyFont="1" applyFill="1" applyBorder="1" applyAlignment="1" applyProtection="1">
      <alignment vertical="center" wrapText="1"/>
      <protection hidden="1"/>
    </xf>
    <xf numFmtId="0" fontId="86" fillId="33" borderId="16" xfId="0" applyFont="1" applyFill="1" applyBorder="1" applyAlignment="1" applyProtection="1">
      <alignment wrapText="1"/>
      <protection hidden="1"/>
    </xf>
    <xf numFmtId="0" fontId="86" fillId="0" borderId="0" xfId="0" applyFont="1" applyAlignment="1" applyProtection="1">
      <alignment horizontal="center" wrapText="1"/>
      <protection hidden="1"/>
    </xf>
    <xf numFmtId="0" fontId="86" fillId="0" borderId="0" xfId="0" applyFont="1" applyAlignment="1" applyProtection="1">
      <alignment wrapText="1"/>
      <protection/>
    </xf>
    <xf numFmtId="0" fontId="83" fillId="0" borderId="0" xfId="0" applyFont="1" applyAlignment="1" applyProtection="1">
      <alignment wrapText="1"/>
      <protection/>
    </xf>
    <xf numFmtId="0" fontId="0" fillId="0" borderId="0" xfId="0" applyAlignment="1" applyProtection="1">
      <alignment wrapText="1"/>
      <protection hidden="1"/>
    </xf>
    <xf numFmtId="0" fontId="89" fillId="33" borderId="10" xfId="0" applyFont="1" applyFill="1" applyBorder="1" applyAlignment="1" applyProtection="1">
      <alignment horizontal="left" vertical="center" wrapText="1"/>
      <protection hidden="1"/>
    </xf>
    <xf numFmtId="0" fontId="89" fillId="33" borderId="10" xfId="0" applyFont="1" applyFill="1" applyBorder="1" applyAlignment="1" applyProtection="1">
      <alignment vertical="center" wrapText="1"/>
      <protection hidden="1"/>
    </xf>
    <xf numFmtId="0" fontId="83" fillId="0" borderId="0" xfId="0" applyFont="1" applyAlignment="1" applyProtection="1">
      <alignment vertical="center" wrapText="1"/>
      <protection/>
    </xf>
    <xf numFmtId="0" fontId="88" fillId="0" borderId="0" xfId="0" applyFont="1" applyFill="1" applyAlignment="1" applyProtection="1">
      <alignment horizontal="left" vertical="center" wrapText="1"/>
      <protection/>
    </xf>
    <xf numFmtId="0" fontId="83" fillId="0" borderId="0" xfId="0" applyFont="1" applyFill="1" applyAlignment="1" applyProtection="1">
      <alignment vertical="center" wrapText="1"/>
      <protection/>
    </xf>
    <xf numFmtId="14" fontId="83" fillId="0" borderId="0" xfId="0" applyNumberFormat="1" applyFont="1" applyAlignment="1" applyProtection="1">
      <alignment wrapText="1"/>
      <protection/>
    </xf>
    <xf numFmtId="0" fontId="93" fillId="0" borderId="0" xfId="0" applyFont="1" applyAlignment="1" applyProtection="1">
      <alignment horizontal="left" vertical="center" wrapText="1"/>
      <protection/>
    </xf>
    <xf numFmtId="0" fontId="85" fillId="0" borderId="0" xfId="0" applyFont="1" applyAlignment="1" applyProtection="1">
      <alignment vertical="center" wrapText="1"/>
      <protection/>
    </xf>
    <xf numFmtId="0" fontId="83" fillId="0" borderId="0" xfId="0" applyNumberFormat="1" applyFont="1" applyAlignment="1" applyProtection="1">
      <alignment wrapText="1"/>
      <protection/>
    </xf>
    <xf numFmtId="14" fontId="94" fillId="33" borderId="10" xfId="0" applyNumberFormat="1" applyFont="1" applyFill="1" applyBorder="1" applyAlignment="1" applyProtection="1">
      <alignment horizontal="center" vertical="center" wrapText="1"/>
      <protection/>
    </xf>
    <xf numFmtId="14" fontId="83" fillId="33" borderId="10" xfId="0" applyNumberFormat="1" applyFont="1" applyFill="1" applyBorder="1" applyAlignment="1" applyProtection="1">
      <alignment horizontal="center" vertical="center" wrapText="1"/>
      <protection/>
    </xf>
    <xf numFmtId="14" fontId="83" fillId="0" borderId="10" xfId="0" applyNumberFormat="1" applyFont="1" applyBorder="1" applyAlignment="1" applyProtection="1">
      <alignment horizontal="center" vertical="center" wrapText="1"/>
      <protection locked="0"/>
    </xf>
    <xf numFmtId="165" fontId="83" fillId="0" borderId="10" xfId="0" applyNumberFormat="1" applyFont="1" applyBorder="1" applyAlignment="1" applyProtection="1">
      <alignment horizontal="center" vertical="center" wrapText="1"/>
      <protection locked="0"/>
    </xf>
    <xf numFmtId="14" fontId="83" fillId="0" borderId="10" xfId="0" applyNumberFormat="1" applyFont="1" applyBorder="1" applyAlignment="1" applyProtection="1">
      <alignment horizontal="center" wrapText="1"/>
      <protection locked="0"/>
    </xf>
    <xf numFmtId="14" fontId="83" fillId="0" borderId="0" xfId="0" applyNumberFormat="1" applyFont="1" applyAlignment="1" applyProtection="1">
      <alignment horizontal="center" vertical="center" wrapText="1"/>
      <protection locked="0"/>
    </xf>
    <xf numFmtId="14" fontId="83" fillId="0" borderId="0" xfId="0" applyNumberFormat="1" applyFont="1" applyFill="1" applyBorder="1" applyAlignment="1">
      <alignment/>
    </xf>
    <xf numFmtId="0" fontId="95" fillId="0" borderId="0" xfId="0" applyFont="1" applyAlignment="1" applyProtection="1">
      <alignment horizontal="center" vertical="center" wrapText="1"/>
      <protection/>
    </xf>
    <xf numFmtId="14" fontId="83" fillId="0" borderId="0" xfId="0" applyNumberFormat="1" applyFont="1" applyAlignment="1">
      <alignment/>
    </xf>
    <xf numFmtId="0" fontId="83" fillId="0" borderId="0" xfId="0" applyFont="1" applyAlignment="1">
      <alignment/>
    </xf>
    <xf numFmtId="14" fontId="11" fillId="0" borderId="0" xfId="0" applyNumberFormat="1" applyFont="1" applyFill="1" applyBorder="1" applyAlignment="1" applyProtection="1">
      <alignment horizontal="center" vertical="center"/>
      <protection/>
    </xf>
    <xf numFmtId="4" fontId="11" fillId="0" borderId="0" xfId="42" applyNumberFormat="1" applyFont="1" applyFill="1" applyBorder="1" applyAlignment="1">
      <alignment horizontal="center" vertical="center"/>
    </xf>
    <xf numFmtId="0" fontId="8" fillId="0" borderId="17" xfId="0" applyFont="1" applyBorder="1" applyAlignment="1" applyProtection="1">
      <alignment/>
      <protection/>
    </xf>
    <xf numFmtId="0" fontId="8" fillId="0" borderId="0" xfId="0" applyFont="1" applyBorder="1" applyAlignment="1" applyProtection="1">
      <alignment/>
      <protection/>
    </xf>
    <xf numFmtId="165" fontId="84" fillId="34" borderId="0" xfId="0" applyNumberFormat="1" applyFont="1" applyFill="1" applyBorder="1" applyAlignment="1" applyProtection="1">
      <alignment/>
      <protection/>
    </xf>
    <xf numFmtId="0" fontId="84" fillId="0" borderId="0" xfId="0" applyFont="1" applyBorder="1" applyAlignment="1" applyProtection="1">
      <alignment horizontal="center" vertical="center"/>
      <protection/>
    </xf>
    <xf numFmtId="0" fontId="83" fillId="0" borderId="0" xfId="0" applyFont="1" applyBorder="1" applyAlignment="1" applyProtection="1">
      <alignment/>
      <protection/>
    </xf>
    <xf numFmtId="165" fontId="83" fillId="0" borderId="0" xfId="0" applyNumberFormat="1" applyFont="1" applyBorder="1" applyAlignment="1" applyProtection="1">
      <alignment/>
      <protection/>
    </xf>
    <xf numFmtId="165" fontId="8" fillId="0" borderId="0" xfId="0" applyNumberFormat="1" applyFont="1" applyBorder="1" applyAlignment="1" applyProtection="1">
      <alignment horizontal="left" vertical="center"/>
      <protection/>
    </xf>
    <xf numFmtId="165" fontId="84" fillId="0" borderId="0" xfId="42" applyNumberFormat="1" applyFont="1" applyBorder="1" applyAlignment="1" applyProtection="1">
      <alignment horizontal="center" vertical="center"/>
      <protection/>
    </xf>
    <xf numFmtId="0" fontId="95" fillId="0" borderId="14" xfId="0" applyFont="1" applyBorder="1" applyAlignment="1" applyProtection="1">
      <alignment vertical="center" wrapText="1"/>
      <protection/>
    </xf>
    <xf numFmtId="0" fontId="95" fillId="0" borderId="0" xfId="0" applyFont="1" applyBorder="1" applyAlignment="1" applyProtection="1">
      <alignment vertical="center" wrapText="1"/>
      <protection/>
    </xf>
    <xf numFmtId="0" fontId="84" fillId="4" borderId="18" xfId="0" applyFont="1" applyFill="1" applyBorder="1" applyAlignment="1">
      <alignment horizontal="left" vertical="center"/>
    </xf>
    <xf numFmtId="0" fontId="84" fillId="4" borderId="19" xfId="0" applyFont="1" applyFill="1" applyBorder="1" applyAlignment="1">
      <alignment horizontal="left" vertical="center"/>
    </xf>
    <xf numFmtId="14" fontId="11" fillId="0" borderId="19" xfId="0" applyNumberFormat="1" applyFont="1" applyFill="1" applyBorder="1" applyAlignment="1" applyProtection="1">
      <alignment horizontal="center" vertical="center"/>
      <protection/>
    </xf>
    <xf numFmtId="0" fontId="83" fillId="4" borderId="20" xfId="0" applyFont="1" applyFill="1" applyBorder="1" applyAlignment="1">
      <alignment/>
    </xf>
    <xf numFmtId="0" fontId="84" fillId="4" borderId="21" xfId="0" applyFont="1" applyFill="1" applyBorder="1" applyAlignment="1">
      <alignment horizontal="left" vertical="center"/>
    </xf>
    <xf numFmtId="0" fontId="11" fillId="0" borderId="21" xfId="0" applyFont="1" applyFill="1" applyBorder="1" applyAlignment="1" applyProtection="1">
      <alignment horizontal="center"/>
      <protection locked="0"/>
    </xf>
    <xf numFmtId="0" fontId="84" fillId="4" borderId="20" xfId="0" applyFont="1" applyFill="1" applyBorder="1" applyAlignment="1">
      <alignment horizontal="left" vertical="center"/>
    </xf>
    <xf numFmtId="4" fontId="11" fillId="0" borderId="20" xfId="42" applyNumberFormat="1" applyFont="1" applyFill="1" applyBorder="1" applyAlignment="1">
      <alignment horizontal="center" vertical="center"/>
    </xf>
    <xf numFmtId="0" fontId="84" fillId="33" borderId="18" xfId="0" applyFont="1" applyFill="1" applyBorder="1" applyAlignment="1">
      <alignment horizontal="left" vertical="center"/>
    </xf>
    <xf numFmtId="0" fontId="84" fillId="33" borderId="19" xfId="0" applyFont="1" applyFill="1" applyBorder="1" applyAlignment="1">
      <alignment horizontal="left" vertical="center"/>
    </xf>
    <xf numFmtId="0" fontId="83" fillId="0" borderId="20" xfId="0" applyFont="1" applyBorder="1" applyAlignment="1">
      <alignment/>
    </xf>
    <xf numFmtId="0" fontId="84" fillId="33" borderId="21" xfId="0" applyFont="1" applyFill="1" applyBorder="1" applyAlignment="1">
      <alignment horizontal="left" vertical="center"/>
    </xf>
    <xf numFmtId="0" fontId="84" fillId="33" borderId="20" xfId="0" applyFont="1" applyFill="1" applyBorder="1" applyAlignment="1">
      <alignment horizontal="left" vertical="center"/>
    </xf>
    <xf numFmtId="0" fontId="84" fillId="4" borderId="22" xfId="0" applyFont="1" applyFill="1" applyBorder="1" applyAlignment="1">
      <alignment horizontal="left" vertical="center"/>
    </xf>
    <xf numFmtId="0" fontId="83" fillId="4" borderId="23" xfId="0" applyFont="1" applyFill="1" applyBorder="1" applyAlignment="1">
      <alignment/>
    </xf>
    <xf numFmtId="0" fontId="84" fillId="33" borderId="22" xfId="0" applyFont="1" applyFill="1" applyBorder="1" applyAlignment="1">
      <alignment horizontal="left" vertical="center"/>
    </xf>
    <xf numFmtId="0" fontId="83" fillId="0" borderId="23" xfId="0" applyFont="1" applyBorder="1" applyAlignment="1">
      <alignment/>
    </xf>
    <xf numFmtId="0" fontId="83" fillId="4" borderId="11" xfId="0" applyFont="1" applyFill="1" applyBorder="1" applyAlignment="1">
      <alignment/>
    </xf>
    <xf numFmtId="0" fontId="84" fillId="4" borderId="24" xfId="0" applyFont="1" applyFill="1" applyBorder="1" applyAlignment="1">
      <alignment horizontal="left" vertical="center"/>
    </xf>
    <xf numFmtId="0" fontId="11" fillId="0" borderId="24" xfId="0" applyFont="1" applyFill="1" applyBorder="1" applyAlignment="1" applyProtection="1">
      <alignment horizontal="center"/>
      <protection locked="0"/>
    </xf>
    <xf numFmtId="0" fontId="84" fillId="4" borderId="25" xfId="0" applyFont="1" applyFill="1" applyBorder="1" applyAlignment="1">
      <alignment horizontal="left" vertical="center"/>
    </xf>
    <xf numFmtId="4" fontId="11" fillId="0" borderId="25" xfId="42" applyNumberFormat="1" applyFont="1" applyFill="1" applyBorder="1" applyAlignment="1">
      <alignment horizontal="center" vertical="center"/>
    </xf>
    <xf numFmtId="165" fontId="96" fillId="33" borderId="19" xfId="0" applyNumberFormat="1" applyFont="1" applyFill="1" applyBorder="1" applyAlignment="1" applyProtection="1">
      <alignment/>
      <protection/>
    </xf>
    <xf numFmtId="0" fontId="96" fillId="33" borderId="19" xfId="0" applyFont="1" applyFill="1" applyBorder="1" applyAlignment="1" applyProtection="1">
      <alignment horizontal="center" vertical="center"/>
      <protection/>
    </xf>
    <xf numFmtId="165" fontId="84" fillId="33" borderId="19" xfId="0" applyNumberFormat="1" applyFont="1" applyFill="1" applyBorder="1" applyAlignment="1" applyProtection="1">
      <alignment/>
      <protection/>
    </xf>
    <xf numFmtId="165" fontId="84" fillId="33" borderId="19" xfId="42" applyNumberFormat="1" applyFont="1" applyFill="1" applyBorder="1" applyAlignment="1" applyProtection="1">
      <alignment horizontal="center" vertical="center"/>
      <protection/>
    </xf>
    <xf numFmtId="165" fontId="84" fillId="33" borderId="0" xfId="42" applyNumberFormat="1" applyFont="1" applyFill="1" applyBorder="1" applyAlignment="1" applyProtection="1">
      <alignment horizontal="center" vertical="center"/>
      <protection/>
    </xf>
    <xf numFmtId="165" fontId="96" fillId="33" borderId="25" xfId="0" applyNumberFormat="1" applyFont="1" applyFill="1" applyBorder="1" applyAlignment="1" applyProtection="1">
      <alignment/>
      <protection/>
    </xf>
    <xf numFmtId="165" fontId="96" fillId="33" borderId="25" xfId="42" applyNumberFormat="1" applyFont="1" applyFill="1" applyBorder="1" applyAlignment="1" applyProtection="1">
      <alignment horizontal="center" vertical="center"/>
      <protection/>
    </xf>
    <xf numFmtId="165" fontId="96" fillId="33" borderId="0" xfId="42" applyNumberFormat="1" applyFont="1" applyFill="1" applyBorder="1" applyAlignment="1" applyProtection="1">
      <alignment horizontal="center" vertical="center"/>
      <protection/>
    </xf>
    <xf numFmtId="0" fontId="84" fillId="33" borderId="19" xfId="0" applyFont="1" applyFill="1" applyBorder="1" applyAlignment="1" applyProtection="1">
      <alignment horizontal="center" vertical="center"/>
      <protection/>
    </xf>
    <xf numFmtId="0" fontId="97" fillId="0" borderId="0" xfId="0" applyFont="1" applyBorder="1" applyAlignment="1" applyProtection="1">
      <alignment/>
      <protection/>
    </xf>
    <xf numFmtId="165" fontId="84" fillId="33" borderId="24" xfId="0" applyNumberFormat="1" applyFont="1" applyFill="1" applyBorder="1" applyAlignment="1" applyProtection="1">
      <alignment/>
      <protection/>
    </xf>
    <xf numFmtId="165" fontId="84" fillId="33" borderId="25" xfId="0" applyNumberFormat="1" applyFont="1" applyFill="1" applyBorder="1" applyAlignment="1" applyProtection="1">
      <alignment/>
      <protection/>
    </xf>
    <xf numFmtId="165" fontId="84" fillId="33" borderId="25" xfId="42" applyNumberFormat="1" applyFont="1" applyFill="1" applyBorder="1" applyAlignment="1" applyProtection="1">
      <alignment horizontal="center" vertical="center"/>
      <protection/>
    </xf>
    <xf numFmtId="0" fontId="86" fillId="0" borderId="0" xfId="0" applyFont="1" applyAlignment="1" applyProtection="1">
      <alignment/>
      <protection hidden="1"/>
    </xf>
    <xf numFmtId="0" fontId="86" fillId="0" borderId="0" xfId="0" applyFont="1" applyFill="1" applyAlignment="1" applyProtection="1">
      <alignment/>
      <protection hidden="1"/>
    </xf>
    <xf numFmtId="0" fontId="86" fillId="0" borderId="0" xfId="0" applyFont="1" applyFill="1" applyAlignment="1" applyProtection="1">
      <alignment wrapText="1"/>
      <protection/>
    </xf>
    <xf numFmtId="0" fontId="98" fillId="0" borderId="0" xfId="0" applyFont="1" applyFill="1" applyBorder="1" applyAlignment="1" applyProtection="1">
      <alignment horizontal="center" vertical="top"/>
      <protection hidden="1"/>
    </xf>
    <xf numFmtId="0" fontId="0" fillId="0" borderId="0" xfId="0" applyFill="1" applyAlignment="1">
      <alignment/>
    </xf>
    <xf numFmtId="0" fontId="89" fillId="0" borderId="14"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83" fillId="0" borderId="0" xfId="0" applyFont="1" applyAlignment="1" applyProtection="1">
      <alignment/>
      <protection hidden="1"/>
    </xf>
    <xf numFmtId="0" fontId="0" fillId="0" borderId="0" xfId="0" applyAlignment="1" applyProtection="1">
      <alignment/>
      <protection hidden="1"/>
    </xf>
    <xf numFmtId="14" fontId="83" fillId="0" borderId="0" xfId="0" applyNumberFormat="1" applyFont="1" applyFill="1" applyBorder="1" applyAlignment="1" applyProtection="1">
      <alignment/>
      <protection hidden="1"/>
    </xf>
    <xf numFmtId="0" fontId="8" fillId="0" borderId="17" xfId="0" applyFont="1" applyBorder="1" applyAlignment="1" applyProtection="1">
      <alignment/>
      <protection hidden="1"/>
    </xf>
    <xf numFmtId="0" fontId="8" fillId="0" borderId="0" xfId="0" applyFont="1" applyBorder="1" applyAlignment="1" applyProtection="1">
      <alignment/>
      <protection hidden="1"/>
    </xf>
    <xf numFmtId="165" fontId="84" fillId="34" borderId="0" xfId="0" applyNumberFormat="1" applyFont="1" applyFill="1" applyBorder="1" applyAlignment="1" applyProtection="1">
      <alignment/>
      <protection hidden="1"/>
    </xf>
    <xf numFmtId="0" fontId="84" fillId="0" borderId="0" xfId="0" applyFont="1" applyBorder="1" applyAlignment="1" applyProtection="1">
      <alignment horizontal="center" vertical="center"/>
      <protection hidden="1"/>
    </xf>
    <xf numFmtId="0" fontId="83" fillId="0" borderId="0" xfId="0" applyFont="1" applyBorder="1" applyAlignment="1" applyProtection="1">
      <alignment/>
      <protection hidden="1"/>
    </xf>
    <xf numFmtId="0" fontId="86" fillId="0" borderId="0" xfId="0" applyFont="1" applyAlignment="1" applyProtection="1">
      <alignment horizontal="left" vertical="center" wrapText="1"/>
      <protection hidden="1"/>
    </xf>
    <xf numFmtId="0" fontId="84" fillId="33" borderId="10" xfId="0" applyFont="1" applyFill="1" applyBorder="1" applyAlignment="1" applyProtection="1">
      <alignment horizontal="left" vertical="center" wrapText="1"/>
      <protection hidden="1"/>
    </xf>
    <xf numFmtId="0" fontId="83" fillId="0" borderId="0" xfId="0" applyFont="1" applyBorder="1" applyAlignment="1" applyProtection="1">
      <alignment wrapText="1"/>
      <protection/>
    </xf>
    <xf numFmtId="0" fontId="86" fillId="33" borderId="0" xfId="0" applyFont="1" applyFill="1" applyAlignment="1" applyProtection="1">
      <alignment wrapText="1"/>
      <protection hidden="1"/>
    </xf>
    <xf numFmtId="0" fontId="88" fillId="33" borderId="0" xfId="0" applyFont="1" applyFill="1" applyBorder="1" applyAlignment="1" applyProtection="1">
      <alignment horizontal="left" vertical="center" wrapText="1"/>
      <protection hidden="1"/>
    </xf>
    <xf numFmtId="0" fontId="89" fillId="33" borderId="0" xfId="0" applyFont="1" applyFill="1" applyBorder="1" applyAlignment="1" applyProtection="1">
      <alignment horizontal="left" vertical="center" wrapText="1"/>
      <protection hidden="1"/>
    </xf>
    <xf numFmtId="0" fontId="86" fillId="33" borderId="0" xfId="0" applyFont="1" applyFill="1" applyBorder="1" applyAlignment="1" applyProtection="1">
      <alignment wrapText="1"/>
      <protection hidden="1"/>
    </xf>
    <xf numFmtId="0" fontId="86" fillId="33" borderId="0" xfId="0" applyFont="1" applyFill="1" applyBorder="1" applyAlignment="1" applyProtection="1">
      <alignment horizontal="left" vertical="center" wrapText="1"/>
      <protection hidden="1"/>
    </xf>
    <xf numFmtId="49" fontId="86" fillId="33" borderId="0" xfId="0" applyNumberFormat="1" applyFont="1" applyFill="1" applyBorder="1" applyAlignment="1" applyProtection="1">
      <alignment horizontal="left" vertical="center" wrapText="1"/>
      <protection hidden="1"/>
    </xf>
    <xf numFmtId="49" fontId="86" fillId="33" borderId="0" xfId="0" applyNumberFormat="1" applyFont="1" applyFill="1" applyBorder="1" applyAlignment="1" applyProtection="1">
      <alignment wrapText="1"/>
      <protection hidden="1"/>
    </xf>
    <xf numFmtId="0" fontId="6" fillId="33" borderId="0" xfId="0" applyFont="1" applyFill="1" applyBorder="1" applyAlignment="1" applyProtection="1">
      <alignment horizontal="center" vertical="center" wrapText="1"/>
      <protection hidden="1"/>
    </xf>
    <xf numFmtId="164" fontId="84" fillId="33" borderId="0" xfId="0" applyNumberFormat="1" applyFont="1" applyFill="1" applyBorder="1" applyAlignment="1" applyProtection="1">
      <alignment horizontal="center" vertical="center" wrapText="1"/>
      <protection hidden="1"/>
    </xf>
    <xf numFmtId="0" fontId="84" fillId="33" borderId="0" xfId="0" applyFont="1" applyFill="1" applyBorder="1" applyAlignment="1" applyProtection="1">
      <alignment vertical="center" wrapText="1"/>
      <protection hidden="1"/>
    </xf>
    <xf numFmtId="0" fontId="83" fillId="33" borderId="0" xfId="0" applyFont="1" applyFill="1" applyBorder="1" applyAlignment="1" applyProtection="1">
      <alignment wrapText="1"/>
      <protection hidden="1"/>
    </xf>
    <xf numFmtId="0" fontId="92" fillId="33" borderId="0" xfId="0" applyFont="1" applyFill="1" applyAlignment="1" applyProtection="1">
      <alignment vertical="center" wrapText="1"/>
      <protection hidden="1"/>
    </xf>
    <xf numFmtId="0" fontId="98" fillId="33" borderId="0" xfId="0" applyFont="1" applyFill="1" applyBorder="1" applyAlignment="1" applyProtection="1">
      <alignment vertical="top" wrapText="1"/>
      <protection hidden="1"/>
    </xf>
    <xf numFmtId="0" fontId="99" fillId="33" borderId="0" xfId="0" applyFont="1" applyFill="1" applyBorder="1" applyAlignment="1" applyProtection="1">
      <alignment vertical="center" wrapText="1"/>
      <protection hidden="1"/>
    </xf>
    <xf numFmtId="0" fontId="100" fillId="33" borderId="0" xfId="0" applyFont="1" applyFill="1" applyBorder="1" applyAlignment="1" applyProtection="1">
      <alignment horizontal="center" vertical="center" wrapText="1"/>
      <protection hidden="1"/>
    </xf>
    <xf numFmtId="0" fontId="86" fillId="33" borderId="0" xfId="0" applyFont="1" applyFill="1" applyAlignment="1" applyProtection="1">
      <alignment horizontal="center" vertical="center" wrapText="1"/>
      <protection hidden="1"/>
    </xf>
    <xf numFmtId="0" fontId="86" fillId="33" borderId="0" xfId="0" applyFont="1" applyFill="1" applyBorder="1" applyAlignment="1" applyProtection="1">
      <alignment horizontal="center" vertical="center" wrapText="1"/>
      <protection hidden="1"/>
    </xf>
    <xf numFmtId="164" fontId="86" fillId="33" borderId="0" xfId="0" applyNumberFormat="1" applyFont="1" applyFill="1" applyBorder="1" applyAlignment="1" applyProtection="1">
      <alignment horizontal="center" vertical="center" wrapText="1"/>
      <protection hidden="1"/>
    </xf>
    <xf numFmtId="165" fontId="86" fillId="33" borderId="0" xfId="0" applyNumberFormat="1" applyFont="1" applyFill="1" applyBorder="1" applyAlignment="1" applyProtection="1">
      <alignment horizontal="center" vertical="center" wrapText="1"/>
      <protection hidden="1"/>
    </xf>
    <xf numFmtId="0" fontId="86" fillId="33" borderId="0" xfId="0" applyNumberFormat="1" applyFont="1" applyFill="1" applyBorder="1" applyAlignment="1" applyProtection="1">
      <alignment horizontal="center" vertical="center" wrapText="1"/>
      <protection hidden="1"/>
    </xf>
    <xf numFmtId="164" fontId="86" fillId="33" borderId="0" xfId="0" applyNumberFormat="1" applyFont="1" applyFill="1" applyBorder="1" applyAlignment="1" applyProtection="1">
      <alignment vertical="center" wrapText="1"/>
      <protection hidden="1"/>
    </xf>
    <xf numFmtId="0" fontId="98" fillId="33" borderId="11" xfId="0" applyFont="1" applyFill="1" applyBorder="1" applyAlignment="1" applyProtection="1">
      <alignment vertical="center" wrapText="1"/>
      <protection hidden="1"/>
    </xf>
    <xf numFmtId="0" fontId="101" fillId="33" borderId="0" xfId="0" applyFont="1" applyFill="1" applyBorder="1" applyAlignment="1" applyProtection="1">
      <alignment vertical="center" wrapText="1"/>
      <protection hidden="1"/>
    </xf>
    <xf numFmtId="0" fontId="102" fillId="33" borderId="0" xfId="0" applyFont="1" applyFill="1" applyAlignment="1" applyProtection="1">
      <alignment wrapText="1"/>
      <protection hidden="1"/>
    </xf>
    <xf numFmtId="164" fontId="89" fillId="33" borderId="0" xfId="0" applyNumberFormat="1" applyFont="1" applyFill="1" applyBorder="1" applyAlignment="1" applyProtection="1">
      <alignment horizontal="center" vertical="center" wrapText="1"/>
      <protection hidden="1"/>
    </xf>
    <xf numFmtId="0" fontId="89" fillId="33" borderId="0" xfId="0" applyFont="1" applyFill="1" applyBorder="1" applyAlignment="1" applyProtection="1">
      <alignment horizontal="center" vertical="center" wrapText="1"/>
      <protection hidden="1"/>
    </xf>
    <xf numFmtId="2" fontId="86" fillId="33" borderId="0" xfId="0" applyNumberFormat="1" applyFont="1" applyFill="1" applyBorder="1" applyAlignment="1" applyProtection="1">
      <alignment horizontal="center" vertical="center" wrapText="1"/>
      <protection hidden="1"/>
    </xf>
    <xf numFmtId="0" fontId="101" fillId="33" borderId="0" xfId="0" applyFont="1" applyFill="1" applyAlignment="1" applyProtection="1">
      <alignment horizontal="left" vertical="center" wrapText="1"/>
      <protection hidden="1"/>
    </xf>
    <xf numFmtId="0" fontId="84" fillId="33" borderId="0" xfId="0" applyFont="1" applyFill="1" applyBorder="1" applyAlignment="1" applyProtection="1">
      <alignment horizontal="left" vertical="center" wrapText="1"/>
      <protection hidden="1"/>
    </xf>
    <xf numFmtId="0" fontId="83" fillId="33" borderId="0" xfId="0" applyFont="1" applyFill="1" applyBorder="1" applyAlignment="1" applyProtection="1">
      <alignment horizontal="left" vertical="center" wrapText="1"/>
      <protection hidden="1"/>
    </xf>
    <xf numFmtId="0" fontId="103" fillId="33" borderId="0" xfId="52" applyFont="1" applyFill="1" applyBorder="1" applyAlignment="1" applyProtection="1">
      <alignment horizontal="left" vertical="center" wrapText="1"/>
      <protection hidden="1"/>
    </xf>
    <xf numFmtId="0" fontId="86" fillId="33" borderId="0" xfId="0" applyFont="1" applyFill="1" applyAlignment="1" applyProtection="1">
      <alignment horizontal="center" wrapText="1"/>
      <protection hidden="1"/>
    </xf>
    <xf numFmtId="14" fontId="98" fillId="33" borderId="0" xfId="0" applyNumberFormat="1" applyFont="1" applyFill="1" applyBorder="1" applyAlignment="1" applyProtection="1">
      <alignment vertical="center" wrapText="1"/>
      <protection hidden="1"/>
    </xf>
    <xf numFmtId="0" fontId="104" fillId="33" borderId="0" xfId="0" applyFont="1" applyFill="1" applyAlignment="1" applyProtection="1">
      <alignment wrapText="1"/>
      <protection hidden="1"/>
    </xf>
    <xf numFmtId="0" fontId="4" fillId="0" borderId="0" xfId="0" applyFont="1" applyBorder="1" applyAlignment="1" applyProtection="1">
      <alignment vertical="center" wrapText="1"/>
      <protection hidden="1"/>
    </xf>
    <xf numFmtId="0" fontId="105" fillId="0" borderId="0" xfId="0" applyFont="1" applyBorder="1" applyAlignment="1" applyProtection="1">
      <alignment vertical="center" wrapText="1"/>
      <protection hidden="1"/>
    </xf>
    <xf numFmtId="0" fontId="105" fillId="0" borderId="0" xfId="0" applyFont="1" applyAlignment="1" applyProtection="1">
      <alignment vertical="center"/>
      <protection hidden="1"/>
    </xf>
    <xf numFmtId="0" fontId="88" fillId="35" borderId="0" xfId="0" applyFont="1" applyFill="1" applyAlignment="1" applyProtection="1">
      <alignment horizontal="left" vertical="center" wrapText="1"/>
      <protection hidden="1"/>
    </xf>
    <xf numFmtId="0" fontId="83" fillId="0" borderId="0" xfId="0" applyFont="1" applyAlignment="1" applyProtection="1">
      <alignment horizontal="left" vertical="center" wrapText="1"/>
      <protection hidden="1"/>
    </xf>
    <xf numFmtId="0" fontId="101" fillId="33" borderId="11" xfId="0" applyFont="1" applyFill="1" applyBorder="1" applyAlignment="1" applyProtection="1">
      <alignment vertical="center" wrapText="1"/>
      <protection hidden="1"/>
    </xf>
    <xf numFmtId="164" fontId="84" fillId="33" borderId="0" xfId="0" applyNumberFormat="1" applyFont="1" applyFill="1" applyBorder="1" applyAlignment="1" applyProtection="1">
      <alignment vertical="center" wrapText="1"/>
      <protection hidden="1"/>
    </xf>
    <xf numFmtId="164" fontId="84" fillId="33" borderId="17" xfId="0" applyNumberFormat="1" applyFont="1" applyFill="1" applyBorder="1" applyAlignment="1" applyProtection="1">
      <alignment vertical="center" wrapText="1"/>
      <protection hidden="1"/>
    </xf>
    <xf numFmtId="0" fontId="98" fillId="33" borderId="26" xfId="0" applyFont="1" applyFill="1" applyBorder="1" applyAlignment="1" applyProtection="1">
      <alignment vertical="top" wrapText="1"/>
      <protection hidden="1"/>
    </xf>
    <xf numFmtId="2" fontId="106" fillId="33" borderId="0" xfId="0" applyNumberFormat="1" applyFont="1" applyFill="1" applyBorder="1" applyAlignment="1" applyProtection="1">
      <alignment vertical="center" wrapText="1"/>
      <protection hidden="1"/>
    </xf>
    <xf numFmtId="1" fontId="104" fillId="33" borderId="0" xfId="0" applyNumberFormat="1" applyFont="1" applyFill="1" applyBorder="1" applyAlignment="1" applyProtection="1">
      <alignment horizontal="center" vertical="center" wrapText="1"/>
      <protection hidden="1"/>
    </xf>
    <xf numFmtId="2" fontId="104" fillId="33" borderId="0" xfId="0" applyNumberFormat="1" applyFont="1" applyFill="1" applyAlignment="1" applyProtection="1">
      <alignment horizontal="center" vertical="center" wrapText="1"/>
      <protection hidden="1"/>
    </xf>
    <xf numFmtId="0" fontId="107" fillId="33" borderId="0" xfId="0" applyFont="1" applyFill="1" applyBorder="1" applyAlignment="1" applyProtection="1">
      <alignment vertical="center" wrapText="1"/>
      <protection hidden="1"/>
    </xf>
    <xf numFmtId="165" fontId="83" fillId="33" borderId="0" xfId="44" applyNumberFormat="1" applyFont="1" applyFill="1" applyBorder="1" applyAlignment="1" applyProtection="1">
      <alignment vertical="center" wrapText="1"/>
      <protection hidden="1"/>
    </xf>
    <xf numFmtId="0" fontId="108" fillId="33" borderId="0" xfId="0" applyFont="1" applyFill="1" applyBorder="1" applyAlignment="1" applyProtection="1">
      <alignment vertical="top" wrapText="1"/>
      <protection hidden="1"/>
    </xf>
    <xf numFmtId="0" fontId="109" fillId="33" borderId="0" xfId="0" applyFont="1" applyFill="1" applyBorder="1" applyAlignment="1" applyProtection="1">
      <alignment vertical="center" wrapText="1"/>
      <protection hidden="1"/>
    </xf>
    <xf numFmtId="0" fontId="110" fillId="33" borderId="0" xfId="0" applyFont="1" applyFill="1" applyBorder="1" applyAlignment="1" applyProtection="1">
      <alignment vertical="center" wrapText="1"/>
      <protection hidden="1"/>
    </xf>
    <xf numFmtId="0" fontId="109" fillId="33" borderId="0" xfId="0" applyFont="1" applyFill="1" applyAlignment="1" applyProtection="1">
      <alignment vertical="center" wrapText="1"/>
      <protection hidden="1"/>
    </xf>
    <xf numFmtId="165" fontId="104" fillId="33" borderId="0" xfId="0" applyNumberFormat="1" applyFont="1" applyFill="1" applyBorder="1" applyAlignment="1" applyProtection="1">
      <alignment vertical="center" wrapText="1"/>
      <protection hidden="1"/>
    </xf>
    <xf numFmtId="0" fontId="104" fillId="33" borderId="0" xfId="0" applyNumberFormat="1" applyFont="1" applyFill="1" applyBorder="1" applyAlignment="1" applyProtection="1">
      <alignment vertical="center" wrapText="1"/>
      <protection hidden="1"/>
    </xf>
    <xf numFmtId="14" fontId="110" fillId="33" borderId="0" xfId="0" applyNumberFormat="1" applyFont="1" applyFill="1" applyBorder="1" applyAlignment="1" applyProtection="1">
      <alignment vertical="center" wrapText="1"/>
      <protection hidden="1"/>
    </xf>
    <xf numFmtId="0" fontId="108" fillId="33" borderId="0" xfId="0" applyFont="1" applyFill="1" applyBorder="1" applyAlignment="1" applyProtection="1">
      <alignment horizontal="center" vertical="top" wrapText="1"/>
      <protection hidden="1"/>
    </xf>
    <xf numFmtId="0" fontId="97" fillId="33" borderId="0" xfId="0" applyFont="1" applyFill="1" applyBorder="1" applyAlignment="1" applyProtection="1">
      <alignment horizontal="left" vertical="center" wrapText="1"/>
      <protection hidden="1"/>
    </xf>
    <xf numFmtId="0" fontId="111" fillId="33" borderId="0" xfId="0" applyFont="1" applyFill="1" applyBorder="1" applyAlignment="1" applyProtection="1">
      <alignment vertical="center" wrapText="1"/>
      <protection hidden="1"/>
    </xf>
    <xf numFmtId="49" fontId="83" fillId="33" borderId="0" xfId="0" applyNumberFormat="1" applyFont="1" applyFill="1" applyBorder="1" applyAlignment="1" applyProtection="1">
      <alignment vertical="top" wrapText="1"/>
      <protection hidden="1"/>
    </xf>
    <xf numFmtId="0" fontId="0" fillId="0" borderId="0" xfId="0" applyAlignment="1">
      <alignment wrapText="1"/>
    </xf>
    <xf numFmtId="0" fontId="84" fillId="4" borderId="22" xfId="0" applyFont="1" applyFill="1" applyBorder="1" applyAlignment="1">
      <alignment horizontal="left" vertical="center"/>
    </xf>
    <xf numFmtId="0" fontId="84" fillId="33" borderId="22" xfId="0" applyFont="1" applyFill="1" applyBorder="1" applyAlignment="1">
      <alignment horizontal="left" vertical="center"/>
    </xf>
    <xf numFmtId="0" fontId="84" fillId="4" borderId="18" xfId="0" applyFont="1" applyFill="1" applyBorder="1" applyAlignment="1">
      <alignment horizontal="left" vertical="center"/>
    </xf>
    <xf numFmtId="0" fontId="84" fillId="4" borderId="20" xfId="0" applyFont="1" applyFill="1" applyBorder="1" applyAlignment="1">
      <alignment horizontal="left" vertical="center"/>
    </xf>
    <xf numFmtId="0" fontId="84" fillId="33" borderId="18" xfId="0" applyFont="1" applyFill="1" applyBorder="1" applyAlignment="1">
      <alignment horizontal="left" vertical="center"/>
    </xf>
    <xf numFmtId="0" fontId="84" fillId="33" borderId="20" xfId="0" applyFont="1" applyFill="1" applyBorder="1" applyAlignment="1">
      <alignment horizontal="left" vertical="center"/>
    </xf>
    <xf numFmtId="0" fontId="95" fillId="0" borderId="0" xfId="0" applyFont="1" applyAlignment="1" applyProtection="1">
      <alignment horizontal="center" vertical="center" wrapText="1"/>
      <protection/>
    </xf>
    <xf numFmtId="0" fontId="8" fillId="33" borderId="0" xfId="0" applyFont="1" applyFill="1" applyBorder="1" applyAlignment="1" applyProtection="1">
      <alignment vertical="center" wrapText="1"/>
      <protection hidden="1"/>
    </xf>
    <xf numFmtId="0" fontId="11" fillId="33" borderId="0" xfId="0" applyFont="1" applyFill="1" applyBorder="1" applyAlignment="1" applyProtection="1">
      <alignment wrapText="1"/>
      <protection hidden="1"/>
    </xf>
    <xf numFmtId="0" fontId="20" fillId="33" borderId="0" xfId="0" applyFont="1" applyFill="1" applyBorder="1" applyAlignment="1" applyProtection="1">
      <alignment wrapText="1"/>
      <protection hidden="1"/>
    </xf>
    <xf numFmtId="0" fontId="4" fillId="33" borderId="0" xfId="0" applyFont="1" applyFill="1" applyBorder="1" applyAlignment="1" applyProtection="1">
      <alignment horizontal="left" vertical="center" wrapText="1"/>
      <protection hidden="1"/>
    </xf>
    <xf numFmtId="0" fontId="3" fillId="33" borderId="0" xfId="0" applyFont="1" applyFill="1" applyBorder="1" applyAlignment="1" applyProtection="1">
      <alignment horizontal="center" vertical="center" wrapText="1"/>
      <protection hidden="1"/>
    </xf>
    <xf numFmtId="165" fontId="83" fillId="0" borderId="10" xfId="0" applyNumberFormat="1" applyFont="1" applyBorder="1" applyAlignment="1" applyProtection="1">
      <alignment horizontal="center" vertical="center" wrapText="1"/>
      <protection hidden="1" locked="0"/>
    </xf>
    <xf numFmtId="165" fontId="83" fillId="0" borderId="24" xfId="0" applyNumberFormat="1" applyFont="1" applyBorder="1" applyAlignment="1" applyProtection="1">
      <alignment horizontal="center" vertical="center" wrapText="1"/>
      <protection hidden="1" locked="0"/>
    </xf>
    <xf numFmtId="0" fontId="83" fillId="0" borderId="27" xfId="0" applyFont="1" applyFill="1" applyBorder="1" applyAlignment="1" applyProtection="1">
      <alignment horizontal="center" vertical="center" wrapText="1"/>
      <protection hidden="1" locked="0"/>
    </xf>
    <xf numFmtId="0" fontId="83" fillId="0" borderId="28" xfId="0" applyFont="1" applyFill="1" applyBorder="1" applyAlignment="1" applyProtection="1">
      <alignment horizontal="center" vertical="center" wrapText="1"/>
      <protection hidden="1" locked="0"/>
    </xf>
    <xf numFmtId="0" fontId="84" fillId="33" borderId="10" xfId="0" applyFont="1" applyFill="1" applyBorder="1" applyAlignment="1" applyProtection="1">
      <alignment horizontal="center" vertical="center" wrapText="1"/>
      <protection hidden="1"/>
    </xf>
    <xf numFmtId="0" fontId="8" fillId="33" borderId="10" xfId="0" applyFont="1" applyFill="1" applyBorder="1" applyAlignment="1" applyProtection="1">
      <alignment horizontal="center" vertical="center" wrapText="1"/>
      <protection hidden="1"/>
    </xf>
    <xf numFmtId="164" fontId="84" fillId="33" borderId="10" xfId="0" applyNumberFormat="1" applyFont="1" applyFill="1" applyBorder="1" applyAlignment="1" applyProtection="1">
      <alignment horizontal="center" vertical="center" wrapText="1"/>
      <protection hidden="1"/>
    </xf>
    <xf numFmtId="164" fontId="83" fillId="33" borderId="16" xfId="0" applyNumberFormat="1" applyFont="1" applyFill="1" applyBorder="1" applyAlignment="1" applyProtection="1">
      <alignment horizontal="center" vertical="center" wrapText="1"/>
      <protection hidden="1"/>
    </xf>
    <xf numFmtId="164" fontId="83" fillId="33" borderId="12" xfId="0" applyNumberFormat="1" applyFont="1" applyFill="1" applyBorder="1" applyAlignment="1" applyProtection="1">
      <alignment horizontal="center" vertical="center" wrapText="1"/>
      <protection hidden="1"/>
    </xf>
    <xf numFmtId="0" fontId="14" fillId="16" borderId="0" xfId="0" applyFont="1" applyFill="1" applyBorder="1" applyAlignment="1" applyProtection="1">
      <alignment horizontal="left" vertical="center" wrapText="1"/>
      <protection hidden="1"/>
    </xf>
    <xf numFmtId="164" fontId="83" fillId="33" borderId="27" xfId="0" applyNumberFormat="1" applyFont="1" applyFill="1" applyBorder="1" applyAlignment="1" applyProtection="1">
      <alignment horizontal="center" vertical="center" wrapText="1"/>
      <protection hidden="1"/>
    </xf>
    <xf numFmtId="164" fontId="83" fillId="33" borderId="28" xfId="0" applyNumberFormat="1" applyFont="1" applyFill="1" applyBorder="1" applyAlignment="1" applyProtection="1">
      <alignment horizontal="center" vertical="center" wrapText="1"/>
      <protection hidden="1"/>
    </xf>
    <xf numFmtId="0" fontId="84" fillId="33" borderId="16" xfId="0" applyFont="1" applyFill="1" applyBorder="1" applyAlignment="1" applyProtection="1">
      <alignment horizontal="center" vertical="center" wrapText="1"/>
      <protection hidden="1"/>
    </xf>
    <xf numFmtId="0" fontId="84" fillId="33" borderId="12" xfId="0" applyFont="1" applyFill="1" applyBorder="1" applyAlignment="1" applyProtection="1">
      <alignment horizontal="center" vertical="center" wrapText="1"/>
      <protection hidden="1"/>
    </xf>
    <xf numFmtId="0" fontId="84" fillId="33" borderId="15" xfId="0" applyFont="1" applyFill="1" applyBorder="1" applyAlignment="1" applyProtection="1">
      <alignment horizontal="center" vertical="center" wrapText="1"/>
      <protection hidden="1"/>
    </xf>
    <xf numFmtId="0" fontId="84" fillId="33" borderId="13" xfId="0" applyFont="1" applyFill="1" applyBorder="1" applyAlignment="1" applyProtection="1">
      <alignment horizontal="center" vertical="center" wrapText="1"/>
      <protection hidden="1"/>
    </xf>
    <xf numFmtId="0" fontId="84" fillId="36" borderId="10" xfId="0" applyFont="1" applyFill="1" applyBorder="1" applyAlignment="1" applyProtection="1">
      <alignment horizontal="center" vertical="center" wrapText="1"/>
      <protection hidden="1"/>
    </xf>
    <xf numFmtId="0" fontId="84" fillId="0" borderId="10" xfId="0" applyFont="1" applyFill="1" applyBorder="1" applyAlignment="1" applyProtection="1">
      <alignment horizontal="center" vertical="center" wrapText="1"/>
      <protection hidden="1" locked="0"/>
    </xf>
    <xf numFmtId="0" fontId="112" fillId="33" borderId="0" xfId="0" applyFont="1" applyFill="1" applyBorder="1" applyAlignment="1" applyProtection="1">
      <alignment horizontal="left" vertical="center" wrapText="1"/>
      <protection hidden="1"/>
    </xf>
    <xf numFmtId="0" fontId="84" fillId="33" borderId="17" xfId="0" applyFont="1" applyFill="1" applyBorder="1" applyAlignment="1" applyProtection="1">
      <alignment horizontal="center" vertical="center" wrapText="1"/>
      <protection hidden="1"/>
    </xf>
    <xf numFmtId="0" fontId="84" fillId="33" borderId="26"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locked="0"/>
    </xf>
    <xf numFmtId="0" fontId="89" fillId="33" borderId="10" xfId="0" applyFont="1" applyFill="1" applyBorder="1" applyAlignment="1" applyProtection="1">
      <alignment horizontal="center" vertical="center" wrapText="1"/>
      <protection hidden="1"/>
    </xf>
    <xf numFmtId="165" fontId="83" fillId="0" borderId="27" xfId="0" applyNumberFormat="1" applyFont="1" applyFill="1" applyBorder="1" applyAlignment="1" applyProtection="1">
      <alignment horizontal="center" vertical="center" wrapText="1"/>
      <protection hidden="1" locked="0"/>
    </xf>
    <xf numFmtId="165" fontId="83" fillId="0" borderId="29" xfId="0" applyNumberFormat="1" applyFont="1" applyFill="1" applyBorder="1" applyAlignment="1" applyProtection="1">
      <alignment horizontal="center" vertical="center" wrapText="1"/>
      <protection hidden="1" locked="0"/>
    </xf>
    <xf numFmtId="165" fontId="83" fillId="0" borderId="28" xfId="0" applyNumberFormat="1" applyFont="1" applyFill="1" applyBorder="1" applyAlignment="1" applyProtection="1">
      <alignment horizontal="center" vertical="center" wrapText="1"/>
      <protection hidden="1" locked="0"/>
    </xf>
    <xf numFmtId="165" fontId="83" fillId="0" borderId="10" xfId="0" applyNumberFormat="1" applyFont="1" applyFill="1" applyBorder="1" applyAlignment="1" applyProtection="1">
      <alignment horizontal="center" vertical="center" wrapText="1"/>
      <protection hidden="1" locked="0"/>
    </xf>
    <xf numFmtId="0" fontId="108" fillId="33" borderId="0" xfId="0" applyFont="1" applyFill="1" applyBorder="1" applyAlignment="1" applyProtection="1">
      <alignment horizontal="center" vertical="center" wrapText="1"/>
      <protection hidden="1"/>
    </xf>
    <xf numFmtId="0" fontId="88" fillId="35" borderId="0" xfId="0" applyFont="1" applyFill="1" applyAlignment="1" applyProtection="1">
      <alignment horizontal="left" vertical="center" wrapText="1"/>
      <protection hidden="1"/>
    </xf>
    <xf numFmtId="0" fontId="108" fillId="33" borderId="17" xfId="0" applyFont="1" applyFill="1" applyBorder="1" applyAlignment="1" applyProtection="1">
      <alignment horizontal="center" vertical="top" wrapText="1"/>
      <protection hidden="1"/>
    </xf>
    <xf numFmtId="49" fontId="83" fillId="0" borderId="10" xfId="0" applyNumberFormat="1" applyFont="1" applyBorder="1" applyAlignment="1" applyProtection="1">
      <alignment horizontal="left" vertical="center" wrapText="1"/>
      <protection locked="0"/>
    </xf>
    <xf numFmtId="0" fontId="86" fillId="0" borderId="10" xfId="0" applyNumberFormat="1" applyFont="1" applyFill="1" applyBorder="1" applyAlignment="1" applyProtection="1">
      <alignment horizontal="center" vertical="center" wrapText="1"/>
      <protection hidden="1" locked="0"/>
    </xf>
    <xf numFmtId="164" fontId="83" fillId="33" borderId="10" xfId="0" applyNumberFormat="1" applyFont="1" applyFill="1" applyBorder="1" applyAlignment="1" applyProtection="1">
      <alignment horizontal="center" vertical="center" wrapText="1"/>
      <protection hidden="1"/>
    </xf>
    <xf numFmtId="0" fontId="83" fillId="0" borderId="27" xfId="0" applyNumberFormat="1" applyFont="1" applyFill="1" applyBorder="1" applyAlignment="1" applyProtection="1">
      <alignment horizontal="center" vertical="center" wrapText="1"/>
      <protection hidden="1" locked="0"/>
    </xf>
    <xf numFmtId="0" fontId="83" fillId="0" borderId="28" xfId="0" applyNumberFormat="1" applyFont="1" applyFill="1" applyBorder="1" applyAlignment="1" applyProtection="1">
      <alignment horizontal="center" vertical="center" wrapText="1"/>
      <protection hidden="1" locked="0"/>
    </xf>
    <xf numFmtId="0" fontId="89" fillId="33" borderId="0" xfId="0" applyFont="1" applyFill="1" applyBorder="1" applyAlignment="1" applyProtection="1">
      <alignment horizontal="center" vertical="center" wrapText="1"/>
      <protection hidden="1"/>
    </xf>
    <xf numFmtId="0" fontId="89" fillId="33" borderId="27" xfId="0" applyFont="1" applyFill="1" applyBorder="1" applyAlignment="1" applyProtection="1">
      <alignment horizontal="center" vertical="center" wrapText="1"/>
      <protection hidden="1"/>
    </xf>
    <xf numFmtId="0" fontId="89" fillId="33" borderId="29" xfId="0" applyFont="1" applyFill="1" applyBorder="1" applyAlignment="1" applyProtection="1">
      <alignment horizontal="center" vertical="center" wrapText="1"/>
      <protection hidden="1"/>
    </xf>
    <xf numFmtId="0" fontId="89" fillId="33" borderId="28" xfId="0" applyFont="1" applyFill="1" applyBorder="1" applyAlignment="1" applyProtection="1">
      <alignment horizontal="center" vertical="center" wrapText="1"/>
      <protection hidden="1"/>
    </xf>
    <xf numFmtId="0" fontId="108" fillId="33" borderId="0" xfId="0" applyFont="1" applyFill="1" applyBorder="1" applyAlignment="1" applyProtection="1">
      <alignment horizontal="left" vertical="center" wrapText="1"/>
      <protection hidden="1"/>
    </xf>
    <xf numFmtId="0" fontId="83" fillId="0" borderId="10" xfId="0" applyNumberFormat="1" applyFont="1" applyBorder="1" applyAlignment="1" applyProtection="1">
      <alignment horizontal="center" vertical="center" wrapText="1"/>
      <protection hidden="1" locked="0"/>
    </xf>
    <xf numFmtId="0" fontId="89" fillId="33" borderId="13" xfId="0" applyFont="1" applyFill="1" applyBorder="1" applyAlignment="1" applyProtection="1">
      <alignment horizontal="center" vertical="center" wrapText="1"/>
      <protection hidden="1"/>
    </xf>
    <xf numFmtId="0" fontId="89" fillId="33" borderId="30" xfId="0" applyFont="1" applyFill="1" applyBorder="1" applyAlignment="1" applyProtection="1">
      <alignment horizontal="center" vertical="center" wrapText="1"/>
      <protection hidden="1"/>
    </xf>
    <xf numFmtId="0" fontId="98" fillId="33" borderId="0" xfId="0" applyFont="1" applyFill="1" applyBorder="1" applyAlignment="1" applyProtection="1">
      <alignment horizontal="center" vertical="top" wrapText="1"/>
      <protection hidden="1"/>
    </xf>
    <xf numFmtId="0" fontId="88" fillId="35" borderId="0" xfId="0" applyFont="1" applyFill="1" applyBorder="1" applyAlignment="1" applyProtection="1">
      <alignment horizontal="left" vertical="center" wrapText="1"/>
      <protection hidden="1"/>
    </xf>
    <xf numFmtId="0" fontId="105" fillId="33" borderId="0" xfId="0" applyFont="1" applyFill="1" applyBorder="1" applyAlignment="1" applyProtection="1">
      <alignment horizontal="center" vertical="center" wrapText="1"/>
      <protection hidden="1"/>
    </xf>
    <xf numFmtId="49" fontId="83" fillId="0" borderId="10" xfId="0" applyNumberFormat="1" applyFont="1" applyBorder="1" applyAlignment="1" applyProtection="1">
      <alignment horizontal="center" vertical="center" wrapText="1"/>
      <protection locked="0"/>
    </xf>
    <xf numFmtId="0" fontId="84" fillId="33" borderId="27" xfId="0" applyFont="1" applyFill="1" applyBorder="1" applyAlignment="1" applyProtection="1">
      <alignment horizontal="left" vertical="center" wrapText="1"/>
      <protection hidden="1"/>
    </xf>
    <xf numFmtId="0" fontId="84" fillId="33" borderId="28" xfId="0" applyFont="1" applyFill="1" applyBorder="1" applyAlignment="1" applyProtection="1">
      <alignment horizontal="left" vertical="center" wrapText="1"/>
      <protection hidden="1"/>
    </xf>
    <xf numFmtId="0" fontId="84" fillId="33" borderId="10" xfId="0" applyFont="1" applyFill="1" applyBorder="1" applyAlignment="1" applyProtection="1">
      <alignment horizontal="left" vertical="center" wrapText="1"/>
      <protection hidden="1"/>
    </xf>
    <xf numFmtId="0" fontId="83" fillId="33" borderId="10" xfId="0" applyFont="1" applyFill="1" applyBorder="1" applyAlignment="1" applyProtection="1">
      <alignment wrapText="1"/>
      <protection hidden="1"/>
    </xf>
    <xf numFmtId="14" fontId="108" fillId="33" borderId="27" xfId="0" applyNumberFormat="1" applyFont="1" applyFill="1" applyBorder="1" applyAlignment="1" applyProtection="1">
      <alignment horizontal="left" vertical="center" wrapText="1"/>
      <protection hidden="1"/>
    </xf>
    <xf numFmtId="14" fontId="108" fillId="33" borderId="29" xfId="0" applyNumberFormat="1" applyFont="1" applyFill="1" applyBorder="1" applyAlignment="1" applyProtection="1">
      <alignment horizontal="left" vertical="center" wrapText="1"/>
      <protection hidden="1"/>
    </xf>
    <xf numFmtId="0" fontId="87" fillId="33" borderId="27" xfId="0" applyFont="1" applyFill="1" applyBorder="1" applyAlignment="1" applyProtection="1">
      <alignment horizontal="left" vertical="center" wrapText="1"/>
      <protection hidden="1"/>
    </xf>
    <xf numFmtId="0" fontId="87" fillId="33" borderId="29" xfId="0" applyFont="1" applyFill="1" applyBorder="1" applyAlignment="1" applyProtection="1">
      <alignment horizontal="left" vertical="center" wrapText="1"/>
      <protection hidden="1"/>
    </xf>
    <xf numFmtId="0" fontId="87" fillId="33" borderId="28" xfId="0" applyFont="1" applyFill="1" applyBorder="1" applyAlignment="1" applyProtection="1">
      <alignment horizontal="left" vertical="center" wrapText="1"/>
      <protection hidden="1"/>
    </xf>
    <xf numFmtId="14" fontId="83" fillId="0" borderId="10" xfId="0" applyNumberFormat="1" applyFont="1" applyBorder="1" applyAlignment="1" applyProtection="1">
      <alignment horizontal="left" vertical="center" wrapText="1"/>
      <protection hidden="1" locked="0"/>
    </xf>
    <xf numFmtId="0" fontId="84" fillId="33" borderId="15" xfId="0" applyFont="1" applyFill="1" applyBorder="1" applyAlignment="1" applyProtection="1">
      <alignment horizontal="left" vertical="center" wrapText="1"/>
      <protection hidden="1"/>
    </xf>
    <xf numFmtId="0" fontId="84" fillId="33" borderId="26" xfId="0" applyFont="1" applyFill="1" applyBorder="1" applyAlignment="1" applyProtection="1">
      <alignment horizontal="left" vertical="center" wrapText="1"/>
      <protection hidden="1"/>
    </xf>
    <xf numFmtId="0" fontId="84" fillId="33" borderId="13" xfId="0" applyFont="1" applyFill="1" applyBorder="1" applyAlignment="1" applyProtection="1">
      <alignment horizontal="left" vertical="center" wrapText="1"/>
      <protection hidden="1"/>
    </xf>
    <xf numFmtId="49" fontId="83" fillId="0" borderId="10" xfId="0" applyNumberFormat="1" applyFont="1" applyBorder="1" applyAlignment="1" applyProtection="1">
      <alignment horizontal="center" vertical="center" wrapText="1"/>
      <protection hidden="1" locked="0"/>
    </xf>
    <xf numFmtId="165" fontId="84" fillId="33" borderId="10" xfId="0" applyNumberFormat="1" applyFont="1" applyFill="1" applyBorder="1" applyAlignment="1" applyProtection="1">
      <alignment horizontal="center" vertical="center" wrapText="1"/>
      <protection hidden="1"/>
    </xf>
    <xf numFmtId="0" fontId="84" fillId="33" borderId="27" xfId="0" applyFont="1" applyFill="1" applyBorder="1" applyAlignment="1" applyProtection="1">
      <alignment horizontal="center" vertical="center" wrapText="1"/>
      <protection hidden="1"/>
    </xf>
    <xf numFmtId="0" fontId="84" fillId="33" borderId="29" xfId="0" applyFont="1" applyFill="1" applyBorder="1" applyAlignment="1" applyProtection="1">
      <alignment horizontal="center" vertical="center" wrapText="1"/>
      <protection hidden="1"/>
    </xf>
    <xf numFmtId="0" fontId="84" fillId="33" borderId="28" xfId="0" applyFont="1" applyFill="1" applyBorder="1" applyAlignment="1" applyProtection="1">
      <alignment horizontal="center" vertical="center" wrapText="1"/>
      <protection hidden="1"/>
    </xf>
    <xf numFmtId="0" fontId="84" fillId="37" borderId="10" xfId="0" applyFont="1" applyFill="1" applyBorder="1" applyAlignment="1" applyProtection="1">
      <alignment horizontal="center" vertical="center" wrapText="1"/>
      <protection hidden="1"/>
    </xf>
    <xf numFmtId="0" fontId="3" fillId="33" borderId="10" xfId="0" applyFont="1" applyFill="1" applyBorder="1" applyAlignment="1" applyProtection="1">
      <alignment horizontal="center" vertical="center" wrapText="1"/>
      <protection hidden="1"/>
    </xf>
    <xf numFmtId="0" fontId="3" fillId="33" borderId="27" xfId="0" applyFont="1" applyFill="1" applyBorder="1" applyAlignment="1" applyProtection="1">
      <alignment horizontal="center" vertical="center" wrapText="1"/>
      <protection hidden="1"/>
    </xf>
    <xf numFmtId="0" fontId="89" fillId="0" borderId="10" xfId="0" applyFont="1" applyBorder="1" applyAlignment="1" applyProtection="1">
      <alignment horizontal="center" vertical="center" wrapText="1"/>
      <protection hidden="1"/>
    </xf>
    <xf numFmtId="2" fontId="83" fillId="0" borderId="10" xfId="0" applyNumberFormat="1" applyFont="1" applyFill="1" applyBorder="1" applyAlignment="1" applyProtection="1">
      <alignment horizontal="center" vertical="center" wrapText="1"/>
      <protection hidden="1" locked="0"/>
    </xf>
    <xf numFmtId="49" fontId="83" fillId="0" borderId="27" xfId="0" applyNumberFormat="1" applyFont="1" applyBorder="1" applyAlignment="1" applyProtection="1">
      <alignment horizontal="left" vertical="center" wrapText="1"/>
      <protection locked="0"/>
    </xf>
    <xf numFmtId="49" fontId="83" fillId="0" borderId="29" xfId="0" applyNumberFormat="1" applyFont="1" applyBorder="1" applyAlignment="1" applyProtection="1">
      <alignment horizontal="left" vertical="center" wrapText="1"/>
      <protection locked="0"/>
    </xf>
    <xf numFmtId="49" fontId="83" fillId="0" borderId="28" xfId="0" applyNumberFormat="1" applyFont="1" applyBorder="1" applyAlignment="1" applyProtection="1">
      <alignment horizontal="left" vertical="center" wrapText="1"/>
      <protection locked="0"/>
    </xf>
    <xf numFmtId="0" fontId="108" fillId="33" borderId="17" xfId="0" applyFont="1" applyFill="1" applyBorder="1" applyAlignment="1" applyProtection="1">
      <alignment horizontal="left" vertical="center" wrapText="1"/>
      <protection hidden="1"/>
    </xf>
    <xf numFmtId="0" fontId="108" fillId="33" borderId="0" xfId="0" applyFont="1" applyFill="1" applyBorder="1" applyAlignment="1" applyProtection="1">
      <alignment horizontal="center" vertical="top" wrapText="1"/>
      <protection hidden="1"/>
    </xf>
    <xf numFmtId="0" fontId="6" fillId="33" borderId="27" xfId="0" applyFont="1" applyFill="1" applyBorder="1" applyAlignment="1" applyProtection="1">
      <alignment horizontal="center" vertical="center" wrapText="1"/>
      <protection hidden="1"/>
    </xf>
    <xf numFmtId="0" fontId="6" fillId="33" borderId="29" xfId="0" applyFont="1" applyFill="1" applyBorder="1" applyAlignment="1" applyProtection="1">
      <alignment horizontal="center" vertical="center" wrapText="1"/>
      <protection hidden="1"/>
    </xf>
    <xf numFmtId="165" fontId="83" fillId="0" borderId="27" xfId="0" applyNumberFormat="1" applyFont="1" applyBorder="1" applyAlignment="1" applyProtection="1">
      <alignment horizontal="center" vertical="center" wrapText="1"/>
      <protection hidden="1" locked="0"/>
    </xf>
    <xf numFmtId="165" fontId="83" fillId="0" borderId="29" xfId="0" applyNumberFormat="1" applyFont="1" applyBorder="1" applyAlignment="1" applyProtection="1">
      <alignment horizontal="center" vertical="center" wrapText="1"/>
      <protection hidden="1" locked="0"/>
    </xf>
    <xf numFmtId="165" fontId="83" fillId="0" borderId="28" xfId="0" applyNumberFormat="1" applyFont="1" applyBorder="1" applyAlignment="1" applyProtection="1">
      <alignment horizontal="center" vertical="center" wrapText="1"/>
      <protection hidden="1" locked="0"/>
    </xf>
    <xf numFmtId="49" fontId="90" fillId="0" borderId="10" xfId="0" applyNumberFormat="1" applyFont="1" applyBorder="1" applyAlignment="1" applyProtection="1">
      <alignment horizontal="center" vertical="center" wrapText="1"/>
      <protection locked="0"/>
    </xf>
    <xf numFmtId="164" fontId="83" fillId="0" borderId="10" xfId="0" applyNumberFormat="1" applyFont="1" applyFill="1" applyBorder="1" applyAlignment="1" applyProtection="1">
      <alignment horizontal="center" vertical="center" wrapText="1"/>
      <protection hidden="1" locked="0"/>
    </xf>
    <xf numFmtId="165" fontId="83" fillId="37" borderId="10" xfId="0" applyNumberFormat="1" applyFont="1" applyFill="1" applyBorder="1" applyAlignment="1" applyProtection="1">
      <alignment horizontal="center" vertical="center" wrapText="1"/>
      <protection hidden="1" locked="0"/>
    </xf>
    <xf numFmtId="0" fontId="113" fillId="33" borderId="10" xfId="0" applyFont="1" applyFill="1" applyBorder="1" applyAlignment="1" applyProtection="1">
      <alignment horizontal="center" vertical="center" wrapText="1"/>
      <protection hidden="1"/>
    </xf>
    <xf numFmtId="49" fontId="103" fillId="0" borderId="10" xfId="52" applyNumberFormat="1" applyFont="1" applyBorder="1" applyAlignment="1" applyProtection="1">
      <alignment horizontal="center" vertical="center" wrapText="1"/>
      <protection locked="0"/>
    </xf>
    <xf numFmtId="49" fontId="114" fillId="0" borderId="10" xfId="0" applyNumberFormat="1" applyFont="1" applyBorder="1" applyAlignment="1" applyProtection="1">
      <alignment horizontal="center" vertical="center" wrapText="1"/>
      <protection locked="0"/>
    </xf>
    <xf numFmtId="0" fontId="84" fillId="33" borderId="0" xfId="0" applyFont="1" applyFill="1" applyBorder="1" applyAlignment="1" applyProtection="1" quotePrefix="1">
      <alignment horizontal="center" vertical="center" wrapText="1"/>
      <protection hidden="1"/>
    </xf>
    <xf numFmtId="0" fontId="86" fillId="33" borderId="0" xfId="0" applyFont="1" applyFill="1" applyBorder="1" applyAlignment="1" applyProtection="1">
      <alignment horizontal="center" wrapText="1"/>
      <protection hidden="1"/>
    </xf>
    <xf numFmtId="0" fontId="107" fillId="33" borderId="27" xfId="0" applyFont="1" applyFill="1" applyBorder="1" applyAlignment="1" applyProtection="1">
      <alignment horizontal="center" vertical="center" wrapText="1"/>
      <protection hidden="1"/>
    </xf>
    <xf numFmtId="0" fontId="107" fillId="33" borderId="29" xfId="0" applyFont="1" applyFill="1" applyBorder="1" applyAlignment="1" applyProtection="1">
      <alignment horizontal="center" vertical="center" wrapText="1"/>
      <protection hidden="1"/>
    </xf>
    <xf numFmtId="0" fontId="107" fillId="33" borderId="28" xfId="0" applyFont="1" applyFill="1" applyBorder="1" applyAlignment="1" applyProtection="1">
      <alignment horizontal="center" vertical="center" wrapText="1"/>
      <protection hidden="1"/>
    </xf>
    <xf numFmtId="0" fontId="87" fillId="33" borderId="16" xfId="0" applyFont="1" applyFill="1" applyBorder="1" applyAlignment="1" applyProtection="1">
      <alignment horizontal="center" vertical="center" wrapText="1"/>
      <protection hidden="1"/>
    </xf>
    <xf numFmtId="0" fontId="87" fillId="33" borderId="17" xfId="0" applyFont="1" applyFill="1" applyBorder="1" applyAlignment="1" applyProtection="1">
      <alignment horizontal="center" vertical="center" wrapText="1"/>
      <protection hidden="1"/>
    </xf>
    <xf numFmtId="0" fontId="87" fillId="33" borderId="12" xfId="0" applyFont="1" applyFill="1" applyBorder="1" applyAlignment="1" applyProtection="1">
      <alignment horizontal="center" vertical="center" wrapText="1"/>
      <protection hidden="1"/>
    </xf>
    <xf numFmtId="0" fontId="87" fillId="33" borderId="14" xfId="0" applyFont="1" applyFill="1" applyBorder="1" applyAlignment="1" applyProtection="1">
      <alignment horizontal="center" vertical="center" wrapText="1"/>
      <protection hidden="1"/>
    </xf>
    <xf numFmtId="0" fontId="87" fillId="33" borderId="0" xfId="0" applyFont="1" applyFill="1" applyBorder="1" applyAlignment="1" applyProtection="1">
      <alignment horizontal="center" vertical="center" wrapText="1"/>
      <protection hidden="1"/>
    </xf>
    <xf numFmtId="0" fontId="87" fillId="33" borderId="11" xfId="0" applyFont="1" applyFill="1" applyBorder="1" applyAlignment="1" applyProtection="1">
      <alignment horizontal="center" vertical="center" wrapText="1"/>
      <protection hidden="1"/>
    </xf>
    <xf numFmtId="0" fontId="87" fillId="33" borderId="15" xfId="0" applyFont="1" applyFill="1" applyBorder="1" applyAlignment="1" applyProtection="1">
      <alignment horizontal="center" vertical="center" wrapText="1"/>
      <protection hidden="1"/>
    </xf>
    <xf numFmtId="0" fontId="87" fillId="33" borderId="26" xfId="0" applyFont="1" applyFill="1" applyBorder="1" applyAlignment="1" applyProtection="1">
      <alignment horizontal="center" vertical="center" wrapText="1"/>
      <protection hidden="1"/>
    </xf>
    <xf numFmtId="0" fontId="87" fillId="33" borderId="13" xfId="0" applyFont="1" applyFill="1" applyBorder="1" applyAlignment="1" applyProtection="1">
      <alignment horizontal="center" vertical="center" wrapText="1"/>
      <protection hidden="1"/>
    </xf>
    <xf numFmtId="0" fontId="84" fillId="33" borderId="16" xfId="0" applyFont="1" applyFill="1" applyBorder="1" applyAlignment="1" applyProtection="1">
      <alignment horizontal="left" vertical="center" wrapText="1"/>
      <protection hidden="1"/>
    </xf>
    <xf numFmtId="0" fontId="84" fillId="33" borderId="17" xfId="0" applyFont="1" applyFill="1" applyBorder="1" applyAlignment="1" applyProtection="1">
      <alignment horizontal="left" vertical="center" wrapText="1"/>
      <protection hidden="1"/>
    </xf>
    <xf numFmtId="14" fontId="108" fillId="33" borderId="16" xfId="0" applyNumberFormat="1" applyFont="1" applyFill="1" applyBorder="1" applyAlignment="1" applyProtection="1">
      <alignment horizontal="left" vertical="center" wrapText="1"/>
      <protection hidden="1"/>
    </xf>
    <xf numFmtId="14" fontId="108" fillId="33" borderId="17" xfId="0" applyNumberFormat="1" applyFont="1" applyFill="1" applyBorder="1" applyAlignment="1" applyProtection="1">
      <alignment horizontal="left" vertical="center" wrapText="1"/>
      <protection hidden="1"/>
    </xf>
    <xf numFmtId="14" fontId="108" fillId="33" borderId="15" xfId="0" applyNumberFormat="1" applyFont="1" applyFill="1" applyBorder="1" applyAlignment="1" applyProtection="1">
      <alignment horizontal="left" vertical="center" wrapText="1"/>
      <protection hidden="1"/>
    </xf>
    <xf numFmtId="14" fontId="108" fillId="33" borderId="26" xfId="0" applyNumberFormat="1" applyFont="1" applyFill="1" applyBorder="1" applyAlignment="1" applyProtection="1">
      <alignment horizontal="left" vertical="center" wrapText="1"/>
      <protection hidden="1"/>
    </xf>
    <xf numFmtId="0" fontId="83" fillId="0" borderId="30"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84" fillId="33" borderId="30" xfId="0" applyFont="1" applyFill="1" applyBorder="1" applyAlignment="1" applyProtection="1">
      <alignment horizontal="left" vertical="center" wrapText="1"/>
      <protection hidden="1"/>
    </xf>
    <xf numFmtId="0" fontId="87" fillId="16" borderId="0" xfId="0" applyFont="1" applyFill="1" applyAlignment="1" applyProtection="1">
      <alignment horizontal="left" vertical="center" wrapText="1"/>
      <protection hidden="1"/>
    </xf>
    <xf numFmtId="0" fontId="108" fillId="33" borderId="0" xfId="0" applyFont="1" applyFill="1" applyAlignment="1" applyProtection="1">
      <alignment horizontal="left" vertical="center" wrapText="1"/>
      <protection hidden="1"/>
    </xf>
    <xf numFmtId="0" fontId="4" fillId="33" borderId="0" xfId="0" applyFont="1" applyFill="1" applyBorder="1" applyAlignment="1" applyProtection="1">
      <alignment horizontal="center" vertical="center" wrapText="1"/>
      <protection hidden="1"/>
    </xf>
    <xf numFmtId="0" fontId="105" fillId="33" borderId="14" xfId="0" applyFont="1" applyFill="1" applyBorder="1" applyAlignment="1" applyProtection="1">
      <alignment horizontal="center" vertical="center" wrapText="1"/>
      <protection hidden="1"/>
    </xf>
    <xf numFmtId="0" fontId="101" fillId="33" borderId="17" xfId="0" applyFont="1" applyFill="1" applyBorder="1" applyAlignment="1" applyProtection="1">
      <alignment horizontal="center" vertical="top" wrapText="1"/>
      <protection hidden="1"/>
    </xf>
    <xf numFmtId="165" fontId="83" fillId="33" borderId="0" xfId="0" applyNumberFormat="1" applyFont="1" applyFill="1" applyBorder="1" applyAlignment="1" applyProtection="1">
      <alignment horizontal="center" vertical="center" wrapText="1"/>
      <protection hidden="1" locked="0"/>
    </xf>
    <xf numFmtId="0" fontId="8" fillId="0" borderId="0" xfId="0" applyFont="1" applyFill="1" applyBorder="1" applyAlignment="1" applyProtection="1">
      <alignment horizontal="center" vertical="center" wrapText="1"/>
      <protection hidden="1"/>
    </xf>
    <xf numFmtId="164" fontId="83" fillId="0" borderId="10" xfId="0" applyNumberFormat="1" applyFont="1" applyFill="1" applyBorder="1" applyAlignment="1" applyProtection="1" quotePrefix="1">
      <alignment horizontal="center" vertical="center" wrapText="1"/>
      <protection hidden="1" locked="0"/>
    </xf>
    <xf numFmtId="164" fontId="83" fillId="0" borderId="27" xfId="0" applyNumberFormat="1" applyFont="1" applyFill="1" applyBorder="1" applyAlignment="1" applyProtection="1">
      <alignment horizontal="center" vertical="center" wrapText="1"/>
      <protection hidden="1" locked="0"/>
    </xf>
    <xf numFmtId="164" fontId="83" fillId="0" borderId="29" xfId="0" applyNumberFormat="1" applyFont="1" applyFill="1" applyBorder="1" applyAlignment="1" applyProtection="1">
      <alignment horizontal="center" vertical="center" wrapText="1"/>
      <protection hidden="1" locked="0"/>
    </xf>
    <xf numFmtId="164" fontId="83" fillId="0" borderId="28" xfId="0" applyNumberFormat="1" applyFont="1" applyFill="1" applyBorder="1" applyAlignment="1" applyProtection="1">
      <alignment horizontal="center" vertical="center" wrapText="1"/>
      <protection hidden="1" locked="0"/>
    </xf>
    <xf numFmtId="10" fontId="11" fillId="33" borderId="27" xfId="58" applyNumberFormat="1" applyFont="1" applyFill="1" applyBorder="1" applyAlignment="1" applyProtection="1">
      <alignment horizontal="center" vertical="center" wrapText="1"/>
      <protection hidden="1"/>
    </xf>
    <xf numFmtId="10" fontId="11" fillId="33" borderId="28" xfId="58" applyNumberFormat="1" applyFont="1" applyFill="1" applyBorder="1" applyAlignment="1" applyProtection="1">
      <alignment horizontal="center" vertical="center" wrapText="1"/>
      <protection hidden="1"/>
    </xf>
    <xf numFmtId="2" fontId="108" fillId="33" borderId="0" xfId="0" applyNumberFormat="1" applyFont="1" applyFill="1" applyBorder="1" applyAlignment="1" applyProtection="1">
      <alignment horizontal="left" wrapText="1"/>
      <protection hidden="1"/>
    </xf>
    <xf numFmtId="49" fontId="83" fillId="0" borderId="10" xfId="0" applyNumberFormat="1" applyFont="1" applyBorder="1" applyAlignment="1" applyProtection="1">
      <alignment horizontal="left" vertical="top" wrapText="1"/>
      <protection locked="0"/>
    </xf>
    <xf numFmtId="165" fontId="8" fillId="33" borderId="0" xfId="0" applyNumberFormat="1" applyFont="1" applyFill="1" applyBorder="1" applyAlignment="1" applyProtection="1">
      <alignment horizontal="center" vertical="center" wrapText="1"/>
      <protection hidden="1"/>
    </xf>
    <xf numFmtId="164" fontId="11" fillId="0" borderId="0" xfId="0" applyNumberFormat="1" applyFont="1" applyFill="1" applyBorder="1" applyAlignment="1" applyProtection="1">
      <alignment horizontal="center" vertical="center" wrapText="1"/>
      <protection hidden="1" locked="0"/>
    </xf>
    <xf numFmtId="164" fontId="11" fillId="0" borderId="0" xfId="0" applyNumberFormat="1" applyFont="1" applyFill="1" applyBorder="1" applyAlignment="1" applyProtection="1" quotePrefix="1">
      <alignment horizontal="center" vertical="center" wrapText="1"/>
      <protection hidden="1" locked="0"/>
    </xf>
    <xf numFmtId="165" fontId="83" fillId="33" borderId="27" xfId="44" applyNumberFormat="1" applyFont="1" applyFill="1" applyBorder="1" applyAlignment="1" applyProtection="1">
      <alignment horizontal="center" vertical="center" wrapText="1"/>
      <protection hidden="1"/>
    </xf>
    <xf numFmtId="165" fontId="83" fillId="33" borderId="29" xfId="44" applyNumberFormat="1" applyFont="1" applyFill="1" applyBorder="1" applyAlignment="1" applyProtection="1">
      <alignment horizontal="center" vertical="center" wrapText="1"/>
      <protection hidden="1"/>
    </xf>
    <xf numFmtId="165" fontId="83" fillId="33" borderId="28" xfId="44" applyNumberFormat="1" applyFont="1" applyFill="1" applyBorder="1" applyAlignment="1" applyProtection="1">
      <alignment horizontal="center" vertical="center" wrapText="1"/>
      <protection hidden="1"/>
    </xf>
    <xf numFmtId="0" fontId="115" fillId="33" borderId="0" xfId="0" applyFont="1" applyFill="1" applyBorder="1" applyAlignment="1" applyProtection="1">
      <alignment horizontal="left" vertical="center" wrapText="1"/>
      <protection hidden="1"/>
    </xf>
    <xf numFmtId="165" fontId="83" fillId="0" borderId="15" xfId="0" applyNumberFormat="1" applyFont="1" applyBorder="1" applyAlignment="1" applyProtection="1">
      <alignment horizontal="center" vertical="center" wrapText="1"/>
      <protection hidden="1" locked="0"/>
    </xf>
    <xf numFmtId="165" fontId="83" fillId="0" borderId="26" xfId="0" applyNumberFormat="1" applyFont="1" applyBorder="1" applyAlignment="1" applyProtection="1">
      <alignment horizontal="center" vertical="center" wrapText="1"/>
      <protection hidden="1" locked="0"/>
    </xf>
    <xf numFmtId="165" fontId="83" fillId="0" borderId="13" xfId="0" applyNumberFormat="1" applyFont="1" applyBorder="1" applyAlignment="1" applyProtection="1">
      <alignment horizontal="center" vertical="center" wrapText="1"/>
      <protection hidden="1" locked="0"/>
    </xf>
    <xf numFmtId="0" fontId="8" fillId="33" borderId="0" xfId="0" applyFont="1" applyFill="1" applyBorder="1" applyAlignment="1" applyProtection="1">
      <alignment horizontal="left" vertical="center" wrapText="1"/>
      <protection hidden="1"/>
    </xf>
    <xf numFmtId="0" fontId="14" fillId="0" borderId="10" xfId="0" applyFont="1" applyFill="1" applyBorder="1" applyAlignment="1" applyProtection="1">
      <alignment horizontal="left" vertical="center" wrapText="1"/>
      <protection hidden="1"/>
    </xf>
    <xf numFmtId="165" fontId="11" fillId="0" borderId="0" xfId="0" applyNumberFormat="1" applyFont="1" applyFill="1" applyBorder="1" applyAlignment="1" applyProtection="1">
      <alignment horizontal="center" vertical="center" wrapText="1"/>
      <protection hidden="1" locked="0"/>
    </xf>
    <xf numFmtId="0" fontId="0" fillId="0" borderId="0" xfId="0" applyAlignment="1">
      <alignment wrapText="1"/>
    </xf>
    <xf numFmtId="0" fontId="0" fillId="0" borderId="0" xfId="0" applyAlignment="1">
      <alignment/>
    </xf>
    <xf numFmtId="164" fontId="0" fillId="0" borderId="0" xfId="0" applyNumberFormat="1" applyAlignment="1">
      <alignment wrapText="1"/>
    </xf>
    <xf numFmtId="0" fontId="116" fillId="0" borderId="0" xfId="0" applyFont="1" applyAlignment="1">
      <alignment horizontal="left" vertical="center"/>
    </xf>
    <xf numFmtId="0" fontId="0" fillId="0" borderId="0" xfId="0" applyAlignment="1">
      <alignment horizontal="left" vertical="center"/>
    </xf>
    <xf numFmtId="14" fontId="0" fillId="0" borderId="0" xfId="0" applyNumberFormat="1" applyAlignment="1">
      <alignment wrapText="1"/>
    </xf>
    <xf numFmtId="14" fontId="0" fillId="0" borderId="0" xfId="0" applyNumberFormat="1" applyAlignment="1">
      <alignment/>
    </xf>
    <xf numFmtId="14" fontId="98" fillId="0" borderId="16" xfId="0" applyNumberFormat="1" applyFont="1" applyBorder="1" applyAlignment="1" applyProtection="1">
      <alignment horizontal="left" vertical="center" wrapText="1"/>
      <protection hidden="1"/>
    </xf>
    <xf numFmtId="14" fontId="98" fillId="0" borderId="17" xfId="0" applyNumberFormat="1" applyFont="1" applyBorder="1" applyAlignment="1" applyProtection="1">
      <alignment horizontal="left" vertical="center" wrapText="1"/>
      <protection hidden="1"/>
    </xf>
    <xf numFmtId="14" fontId="98" fillId="0" borderId="15" xfId="0" applyNumberFormat="1" applyFont="1" applyBorder="1" applyAlignment="1" applyProtection="1">
      <alignment horizontal="left" vertical="center" wrapText="1"/>
      <protection hidden="1"/>
    </xf>
    <xf numFmtId="14" fontId="98" fillId="0" borderId="26" xfId="0" applyNumberFormat="1" applyFont="1" applyBorder="1" applyAlignment="1" applyProtection="1">
      <alignment horizontal="left" vertical="center" wrapText="1"/>
      <protection hidden="1"/>
    </xf>
    <xf numFmtId="0" fontId="83" fillId="33" borderId="27" xfId="0" applyNumberFormat="1" applyFont="1" applyFill="1" applyBorder="1" applyAlignment="1" applyProtection="1">
      <alignment horizontal="center" vertical="center" wrapText="1"/>
      <protection hidden="1"/>
    </xf>
    <xf numFmtId="0" fontId="83" fillId="33" borderId="29" xfId="0" applyNumberFormat="1" applyFont="1" applyFill="1" applyBorder="1" applyAlignment="1" applyProtection="1">
      <alignment horizontal="center" vertical="center" wrapText="1"/>
      <protection hidden="1"/>
    </xf>
    <xf numFmtId="0" fontId="83" fillId="33" borderId="28" xfId="0" applyNumberFormat="1" applyFont="1" applyFill="1" applyBorder="1" applyAlignment="1" applyProtection="1">
      <alignment horizontal="center" vertical="center" wrapText="1"/>
      <protection hidden="1"/>
    </xf>
    <xf numFmtId="0" fontId="103" fillId="33" borderId="27" xfId="52" applyNumberFormat="1" applyFont="1" applyFill="1" applyBorder="1" applyAlignment="1" applyProtection="1">
      <alignment horizontal="center" vertical="center" wrapText="1"/>
      <protection hidden="1"/>
    </xf>
    <xf numFmtId="0" fontId="103" fillId="33" borderId="29" xfId="52" applyNumberFormat="1" applyFont="1" applyFill="1" applyBorder="1" applyAlignment="1" applyProtection="1">
      <alignment horizontal="center" vertical="center" wrapText="1"/>
      <protection hidden="1"/>
    </xf>
    <xf numFmtId="0" fontId="103" fillId="33" borderId="28" xfId="52" applyNumberFormat="1" applyFont="1" applyFill="1" applyBorder="1" applyAlignment="1" applyProtection="1">
      <alignment horizontal="center" vertical="center" wrapText="1"/>
      <protection hidden="1"/>
    </xf>
    <xf numFmtId="0" fontId="86" fillId="0" borderId="0" xfId="0" applyFont="1" applyBorder="1" applyAlignment="1" applyProtection="1">
      <alignment horizontal="center" wrapText="1"/>
      <protection hidden="1"/>
    </xf>
    <xf numFmtId="14" fontId="11" fillId="0" borderId="27" xfId="0" applyNumberFormat="1" applyFont="1" applyFill="1" applyBorder="1" applyAlignment="1" applyProtection="1">
      <alignment horizontal="center" vertical="center"/>
      <protection locked="0"/>
    </xf>
    <xf numFmtId="14" fontId="11" fillId="0" borderId="29" xfId="0" applyNumberFormat="1" applyFont="1" applyFill="1" applyBorder="1" applyAlignment="1" applyProtection="1">
      <alignment horizontal="center" vertical="center"/>
      <protection locked="0"/>
    </xf>
    <xf numFmtId="14" fontId="11" fillId="0" borderId="28" xfId="0" applyNumberFormat="1" applyFont="1" applyFill="1" applyBorder="1" applyAlignment="1" applyProtection="1">
      <alignment horizontal="center" vertical="center"/>
      <protection locked="0"/>
    </xf>
    <xf numFmtId="165" fontId="11" fillId="0" borderId="27" xfId="0" applyNumberFormat="1" applyFont="1" applyFill="1" applyBorder="1" applyAlignment="1" applyProtection="1">
      <alignment horizontal="center" vertical="center"/>
      <protection locked="0"/>
    </xf>
    <xf numFmtId="165" fontId="11" fillId="0" borderId="29" xfId="0" applyNumberFormat="1" applyFont="1" applyFill="1" applyBorder="1" applyAlignment="1" applyProtection="1">
      <alignment horizontal="center" vertical="center"/>
      <protection locked="0"/>
    </xf>
    <xf numFmtId="165" fontId="11" fillId="0" borderId="28" xfId="0" applyNumberFormat="1" applyFont="1" applyFill="1" applyBorder="1" applyAlignment="1" applyProtection="1">
      <alignment horizontal="center" vertical="center"/>
      <protection locked="0"/>
    </xf>
    <xf numFmtId="2" fontId="83" fillId="0" borderId="27" xfId="0" applyNumberFormat="1" applyFont="1" applyBorder="1" applyAlignment="1" applyProtection="1">
      <alignment horizontal="center" vertical="center"/>
      <protection locked="0"/>
    </xf>
    <xf numFmtId="2" fontId="83" fillId="0" borderId="29" xfId="0" applyNumberFormat="1" applyFont="1" applyBorder="1" applyAlignment="1" applyProtection="1">
      <alignment horizontal="center" vertical="center"/>
      <protection locked="0"/>
    </xf>
    <xf numFmtId="2" fontId="83" fillId="0" borderId="28" xfId="0" applyNumberFormat="1" applyFont="1" applyBorder="1" applyAlignment="1" applyProtection="1">
      <alignment horizontal="center" vertical="center"/>
      <protection locked="0"/>
    </xf>
    <xf numFmtId="0" fontId="84" fillId="4" borderId="22" xfId="0" applyFont="1" applyFill="1" applyBorder="1" applyAlignment="1">
      <alignment horizontal="left" vertical="center"/>
    </xf>
    <xf numFmtId="0" fontId="84" fillId="4" borderId="23" xfId="0" applyFont="1" applyFill="1" applyBorder="1" applyAlignment="1">
      <alignment horizontal="left" vertical="center"/>
    </xf>
    <xf numFmtId="0" fontId="84" fillId="33" borderId="22" xfId="0" applyFont="1" applyFill="1" applyBorder="1" applyAlignment="1">
      <alignment horizontal="left" vertical="center"/>
    </xf>
    <xf numFmtId="0" fontId="84" fillId="33" borderId="23" xfId="0" applyFont="1" applyFill="1" applyBorder="1" applyAlignment="1">
      <alignment horizontal="left" vertical="center"/>
    </xf>
    <xf numFmtId="0" fontId="84" fillId="4" borderId="13" xfId="0" applyFont="1" applyFill="1" applyBorder="1" applyAlignment="1">
      <alignment horizontal="left" vertical="center"/>
    </xf>
    <xf numFmtId="165" fontId="84" fillId="33" borderId="27" xfId="0" applyNumberFormat="1" applyFont="1" applyFill="1" applyBorder="1" applyAlignment="1" applyProtection="1">
      <alignment horizontal="center" vertical="center"/>
      <protection/>
    </xf>
    <xf numFmtId="165" fontId="84" fillId="33" borderId="29" xfId="0" applyNumberFormat="1" applyFont="1" applyFill="1" applyBorder="1" applyAlignment="1" applyProtection="1">
      <alignment horizontal="center" vertical="center"/>
      <protection/>
    </xf>
    <xf numFmtId="165" fontId="84" fillId="33" borderId="28" xfId="0" applyNumberFormat="1" applyFont="1" applyFill="1" applyBorder="1" applyAlignment="1" applyProtection="1">
      <alignment horizontal="center" vertical="center"/>
      <protection/>
    </xf>
    <xf numFmtId="165" fontId="84" fillId="0" borderId="27" xfId="42" applyNumberFormat="1" applyFont="1" applyFill="1" applyBorder="1" applyAlignment="1" applyProtection="1">
      <alignment horizontal="center" vertical="center"/>
      <protection locked="0"/>
    </xf>
    <xf numFmtId="165" fontId="84" fillId="0" borderId="29" xfId="42" applyNumberFormat="1" applyFont="1" applyFill="1" applyBorder="1" applyAlignment="1" applyProtection="1">
      <alignment horizontal="center" vertical="center"/>
      <protection locked="0"/>
    </xf>
    <xf numFmtId="165" fontId="84" fillId="0" borderId="28" xfId="42" applyNumberFormat="1" applyFont="1" applyFill="1" applyBorder="1" applyAlignment="1" applyProtection="1">
      <alignment horizontal="center" vertical="center"/>
      <protection locked="0"/>
    </xf>
    <xf numFmtId="0" fontId="98" fillId="0" borderId="14" xfId="0" applyFont="1" applyFill="1" applyBorder="1" applyAlignment="1" applyProtection="1">
      <alignment horizontal="left" vertical="center" wrapText="1"/>
      <protection hidden="1"/>
    </xf>
    <xf numFmtId="0" fontId="98" fillId="0" borderId="0" xfId="0" applyFont="1" applyFill="1" applyBorder="1" applyAlignment="1" applyProtection="1">
      <alignment horizontal="left" vertical="center" wrapText="1"/>
      <protection hidden="1"/>
    </xf>
    <xf numFmtId="164" fontId="83" fillId="33" borderId="29" xfId="0" applyNumberFormat="1" applyFont="1" applyFill="1" applyBorder="1" applyAlignment="1" applyProtection="1">
      <alignment horizontal="center" vertical="center" wrapText="1"/>
      <protection hidden="1"/>
    </xf>
    <xf numFmtId="165" fontId="83" fillId="33" borderId="27" xfId="0" applyNumberFormat="1" applyFont="1" applyFill="1" applyBorder="1" applyAlignment="1" applyProtection="1">
      <alignment horizontal="center" vertical="center"/>
      <protection hidden="1"/>
    </xf>
    <xf numFmtId="165" fontId="83" fillId="33" borderId="29" xfId="0" applyNumberFormat="1" applyFont="1" applyFill="1" applyBorder="1" applyAlignment="1" applyProtection="1">
      <alignment horizontal="center" vertical="center"/>
      <protection hidden="1"/>
    </xf>
    <xf numFmtId="165" fontId="83" fillId="33" borderId="28" xfId="0" applyNumberFormat="1" applyFont="1" applyFill="1" applyBorder="1" applyAlignment="1" applyProtection="1">
      <alignment horizontal="center" vertical="center"/>
      <protection hidden="1"/>
    </xf>
    <xf numFmtId="165" fontId="84" fillId="33" borderId="27" xfId="0" applyNumberFormat="1" applyFont="1" applyFill="1" applyBorder="1" applyAlignment="1" applyProtection="1">
      <alignment horizontal="center" vertical="center"/>
      <protection hidden="1"/>
    </xf>
    <xf numFmtId="165" fontId="84" fillId="33" borderId="29" xfId="0" applyNumberFormat="1" applyFont="1" applyFill="1" applyBorder="1" applyAlignment="1" applyProtection="1">
      <alignment horizontal="center" vertical="center"/>
      <protection hidden="1"/>
    </xf>
    <xf numFmtId="165" fontId="84" fillId="33" borderId="28" xfId="0" applyNumberFormat="1" applyFont="1" applyFill="1" applyBorder="1" applyAlignment="1" applyProtection="1">
      <alignment horizontal="center" vertical="center"/>
      <protection hidden="1"/>
    </xf>
    <xf numFmtId="165" fontId="8" fillId="33" borderId="27" xfId="0" applyNumberFormat="1" applyFont="1" applyFill="1" applyBorder="1" applyAlignment="1" applyProtection="1">
      <alignment horizontal="center" vertical="center"/>
      <protection/>
    </xf>
    <xf numFmtId="165" fontId="8" fillId="33" borderId="29" xfId="0" applyNumberFormat="1" applyFont="1" applyFill="1" applyBorder="1" applyAlignment="1" applyProtection="1">
      <alignment horizontal="center" vertical="center"/>
      <protection/>
    </xf>
    <xf numFmtId="165" fontId="8" fillId="33" borderId="28" xfId="0" applyNumberFormat="1" applyFont="1" applyFill="1" applyBorder="1" applyAlignment="1" applyProtection="1">
      <alignment horizontal="center" vertical="center"/>
      <protection/>
    </xf>
    <xf numFmtId="165" fontId="84" fillId="33" borderId="27" xfId="42" applyNumberFormat="1" applyFont="1" applyFill="1" applyBorder="1" applyAlignment="1" applyProtection="1">
      <alignment horizontal="center" vertical="center"/>
      <protection/>
    </xf>
    <xf numFmtId="165" fontId="84" fillId="33" borderId="29" xfId="42" applyNumberFormat="1" applyFont="1" applyFill="1" applyBorder="1" applyAlignment="1" applyProtection="1">
      <alignment horizontal="center" vertical="center"/>
      <protection/>
    </xf>
    <xf numFmtId="165" fontId="84" fillId="33" borderId="28" xfId="42" applyNumberFormat="1" applyFont="1" applyFill="1" applyBorder="1" applyAlignment="1" applyProtection="1">
      <alignment horizontal="center" vertical="center"/>
      <protection/>
    </xf>
    <xf numFmtId="165" fontId="11" fillId="33" borderId="27" xfId="0" applyNumberFormat="1" applyFont="1" applyFill="1" applyBorder="1" applyAlignment="1" applyProtection="1">
      <alignment horizontal="center" vertical="center"/>
      <protection/>
    </xf>
    <xf numFmtId="165" fontId="11" fillId="33" borderId="29" xfId="0" applyNumberFormat="1" applyFont="1" applyFill="1" applyBorder="1" applyAlignment="1" applyProtection="1">
      <alignment horizontal="center" vertical="center"/>
      <protection/>
    </xf>
    <xf numFmtId="165" fontId="11" fillId="33" borderId="28" xfId="0" applyNumberFormat="1" applyFont="1" applyFill="1" applyBorder="1" applyAlignment="1" applyProtection="1">
      <alignment horizontal="center" vertical="center"/>
      <protection/>
    </xf>
    <xf numFmtId="0" fontId="98" fillId="0" borderId="17" xfId="0" applyFont="1" applyFill="1" applyBorder="1" applyAlignment="1" applyProtection="1">
      <alignment horizontal="center" vertical="top"/>
      <protection hidden="1"/>
    </xf>
    <xf numFmtId="0" fontId="8" fillId="33" borderId="27" xfId="0" applyFont="1" applyFill="1" applyBorder="1" applyAlignment="1" applyProtection="1">
      <alignment horizontal="center" vertical="center" wrapText="1"/>
      <protection hidden="1"/>
    </xf>
    <xf numFmtId="0" fontId="8" fillId="33" borderId="29" xfId="0" applyFont="1" applyFill="1" applyBorder="1" applyAlignment="1" applyProtection="1">
      <alignment horizontal="center" vertical="center" wrapText="1"/>
      <protection hidden="1"/>
    </xf>
    <xf numFmtId="0" fontId="8" fillId="33" borderId="28" xfId="0" applyFont="1" applyFill="1" applyBorder="1" applyAlignment="1" applyProtection="1">
      <alignment horizontal="center" vertical="center" wrapText="1"/>
      <protection hidden="1"/>
    </xf>
    <xf numFmtId="0" fontId="84" fillId="33" borderId="27" xfId="0" applyFont="1" applyFill="1" applyBorder="1" applyAlignment="1" applyProtection="1">
      <alignment horizontal="center" vertical="center"/>
      <protection hidden="1"/>
    </xf>
    <xf numFmtId="0" fontId="84" fillId="33" borderId="29" xfId="0" applyFont="1" applyFill="1" applyBorder="1" applyAlignment="1" applyProtection="1">
      <alignment horizontal="center" vertical="center"/>
      <protection hidden="1"/>
    </xf>
    <xf numFmtId="0" fontId="84" fillId="33" borderId="28" xfId="0" applyFont="1" applyFill="1" applyBorder="1" applyAlignment="1" applyProtection="1">
      <alignment horizontal="center" vertical="center"/>
      <protection hidden="1"/>
    </xf>
    <xf numFmtId="0" fontId="84" fillId="4" borderId="18" xfId="0" applyFont="1" applyFill="1" applyBorder="1" applyAlignment="1">
      <alignment horizontal="left" vertical="center"/>
    </xf>
    <xf numFmtId="0" fontId="84" fillId="4" borderId="20" xfId="0" applyFont="1" applyFill="1" applyBorder="1" applyAlignment="1">
      <alignment horizontal="left" vertical="center"/>
    </xf>
    <xf numFmtId="0" fontId="84" fillId="33" borderId="18" xfId="0" applyFont="1" applyFill="1" applyBorder="1" applyAlignment="1">
      <alignment horizontal="left" vertical="center"/>
    </xf>
    <xf numFmtId="0" fontId="84" fillId="33" borderId="20" xfId="0" applyFont="1" applyFill="1" applyBorder="1" applyAlignment="1">
      <alignment horizontal="left" vertical="center"/>
    </xf>
    <xf numFmtId="2" fontId="11" fillId="0" borderId="27" xfId="0" applyNumberFormat="1" applyFont="1" applyFill="1" applyBorder="1" applyAlignment="1" applyProtection="1">
      <alignment horizontal="center" vertical="center"/>
      <protection locked="0"/>
    </xf>
    <xf numFmtId="2" fontId="11" fillId="0" borderId="29" xfId="0" applyNumberFormat="1" applyFont="1" applyFill="1" applyBorder="1" applyAlignment="1" applyProtection="1">
      <alignment horizontal="center" vertical="center"/>
      <protection locked="0"/>
    </xf>
    <xf numFmtId="2" fontId="11" fillId="0" borderId="28" xfId="0" applyNumberFormat="1" applyFont="1" applyFill="1" applyBorder="1" applyAlignment="1" applyProtection="1">
      <alignment horizontal="center" vertical="center"/>
      <protection locked="0"/>
    </xf>
    <xf numFmtId="14" fontId="11" fillId="33" borderId="27" xfId="0" applyNumberFormat="1" applyFont="1" applyFill="1" applyBorder="1" applyAlignment="1" applyProtection="1">
      <alignment horizontal="center" vertical="center"/>
      <protection/>
    </xf>
    <xf numFmtId="14" fontId="11" fillId="33" borderId="29" xfId="0" applyNumberFormat="1" applyFont="1" applyFill="1" applyBorder="1" applyAlignment="1" applyProtection="1">
      <alignment horizontal="center" vertical="center"/>
      <protection/>
    </xf>
    <xf numFmtId="14" fontId="11" fillId="33" borderId="28" xfId="0" applyNumberFormat="1" applyFont="1" applyFill="1" applyBorder="1" applyAlignment="1" applyProtection="1">
      <alignment horizontal="center" vertical="center"/>
      <protection/>
    </xf>
    <xf numFmtId="0" fontId="84" fillId="36" borderId="27" xfId="0" applyFont="1" applyFill="1" applyBorder="1" applyAlignment="1" applyProtection="1">
      <alignment horizontal="center" vertical="center"/>
      <protection/>
    </xf>
    <xf numFmtId="0" fontId="84" fillId="36" borderId="29" xfId="0" applyFont="1" applyFill="1" applyBorder="1" applyAlignment="1" applyProtection="1">
      <alignment horizontal="center" vertical="center"/>
      <protection/>
    </xf>
    <xf numFmtId="0" fontId="84" fillId="36" borderId="28" xfId="0" applyFont="1" applyFill="1" applyBorder="1" applyAlignment="1" applyProtection="1">
      <alignment horizontal="center" vertical="center"/>
      <protection/>
    </xf>
    <xf numFmtId="0" fontId="84" fillId="33" borderId="27" xfId="0" applyFont="1" applyFill="1" applyBorder="1" applyAlignment="1" applyProtection="1">
      <alignment horizontal="center" vertical="center"/>
      <protection/>
    </xf>
    <xf numFmtId="0" fontId="84" fillId="33" borderId="29" xfId="0" applyFont="1" applyFill="1" applyBorder="1" applyAlignment="1" applyProtection="1">
      <alignment horizontal="center" vertical="center"/>
      <protection/>
    </xf>
    <xf numFmtId="0" fontId="84" fillId="33" borderId="28" xfId="0" applyFont="1" applyFill="1" applyBorder="1" applyAlignment="1" applyProtection="1">
      <alignment horizontal="center" vertical="center"/>
      <protection/>
    </xf>
    <xf numFmtId="14" fontId="8" fillId="33" borderId="27" xfId="0" applyNumberFormat="1" applyFont="1" applyFill="1" applyBorder="1" applyAlignment="1" applyProtection="1">
      <alignment horizontal="center" vertical="center"/>
      <protection hidden="1"/>
    </xf>
    <xf numFmtId="14" fontId="8" fillId="33" borderId="29" xfId="0" applyNumberFormat="1" applyFont="1" applyFill="1" applyBorder="1" applyAlignment="1" applyProtection="1">
      <alignment horizontal="center" vertical="center"/>
      <protection hidden="1"/>
    </xf>
    <xf numFmtId="14" fontId="8" fillId="33" borderId="28" xfId="0" applyNumberFormat="1" applyFont="1" applyFill="1" applyBorder="1" applyAlignment="1" applyProtection="1">
      <alignment horizontal="center" vertical="center"/>
      <protection hidden="1"/>
    </xf>
    <xf numFmtId="0" fontId="95" fillId="0" borderId="14" xfId="0" applyFont="1" applyBorder="1" applyAlignment="1" applyProtection="1">
      <alignment horizontal="center" vertical="center" wrapText="1"/>
      <protection/>
    </xf>
    <xf numFmtId="0" fontId="95" fillId="0" borderId="0" xfId="0" applyFont="1" applyAlignment="1" applyProtection="1">
      <alignment horizontal="center" vertical="center" wrapText="1"/>
      <protection/>
    </xf>
    <xf numFmtId="0" fontId="84" fillId="33" borderId="16" xfId="0" applyFont="1" applyFill="1" applyBorder="1" applyAlignment="1" applyProtection="1">
      <alignment horizontal="center" vertical="center" wrapText="1"/>
      <protection/>
    </xf>
    <xf numFmtId="0" fontId="84" fillId="33" borderId="17" xfId="0" applyFont="1" applyFill="1" applyBorder="1" applyAlignment="1" applyProtection="1">
      <alignment horizontal="center" vertical="center" wrapText="1"/>
      <protection/>
    </xf>
    <xf numFmtId="0" fontId="84" fillId="33" borderId="12" xfId="0" applyFont="1" applyFill="1" applyBorder="1" applyAlignment="1" applyProtection="1">
      <alignment horizontal="center" vertical="center" wrapText="1"/>
      <protection/>
    </xf>
    <xf numFmtId="0" fontId="84" fillId="33" borderId="15" xfId="0" applyFont="1" applyFill="1" applyBorder="1" applyAlignment="1" applyProtection="1">
      <alignment horizontal="center" vertical="center" wrapText="1"/>
      <protection/>
    </xf>
    <xf numFmtId="0" fontId="84" fillId="33" borderId="26" xfId="0" applyFont="1" applyFill="1" applyBorder="1" applyAlignment="1" applyProtection="1">
      <alignment horizontal="center" vertical="center" wrapText="1"/>
      <protection/>
    </xf>
    <xf numFmtId="0" fontId="84" fillId="33" borderId="13" xfId="0" applyFont="1" applyFill="1" applyBorder="1" applyAlignment="1" applyProtection="1">
      <alignment horizontal="center" vertical="center" wrapText="1"/>
      <protection/>
    </xf>
    <xf numFmtId="0" fontId="84" fillId="4" borderId="27" xfId="0" applyFont="1" applyFill="1" applyBorder="1" applyAlignment="1">
      <alignment horizontal="center" vertical="center"/>
    </xf>
    <xf numFmtId="0" fontId="84" fillId="4" borderId="29" xfId="0" applyFont="1" applyFill="1" applyBorder="1" applyAlignment="1">
      <alignment horizontal="center" vertical="center"/>
    </xf>
    <xf numFmtId="0" fontId="84" fillId="4" borderId="28" xfId="0" applyFont="1" applyFill="1" applyBorder="1" applyAlignment="1">
      <alignment horizontal="center" vertical="center"/>
    </xf>
    <xf numFmtId="165" fontId="96" fillId="33" borderId="27" xfId="0" applyNumberFormat="1" applyFont="1" applyFill="1" applyBorder="1" applyAlignment="1" applyProtection="1">
      <alignment horizontal="center"/>
      <protection/>
    </xf>
    <xf numFmtId="165" fontId="96" fillId="33" borderId="29" xfId="0" applyNumberFormat="1" applyFont="1" applyFill="1" applyBorder="1" applyAlignment="1" applyProtection="1">
      <alignment horizontal="center"/>
      <protection/>
    </xf>
    <xf numFmtId="165" fontId="96" fillId="33" borderId="28" xfId="0" applyNumberFormat="1" applyFont="1" applyFill="1" applyBorder="1" applyAlignment="1" applyProtection="1">
      <alignment horizontal="center"/>
      <protection/>
    </xf>
    <xf numFmtId="165" fontId="96" fillId="33" borderId="27" xfId="42" applyNumberFormat="1" applyFont="1" applyFill="1" applyBorder="1" applyAlignment="1" applyProtection="1">
      <alignment horizontal="center" vertical="center"/>
      <protection/>
    </xf>
    <xf numFmtId="165" fontId="96" fillId="33" borderId="29" xfId="42" applyNumberFormat="1" applyFont="1" applyFill="1" applyBorder="1" applyAlignment="1" applyProtection="1">
      <alignment horizontal="center" vertical="center"/>
      <protection/>
    </xf>
    <xf numFmtId="165" fontId="96" fillId="33" borderId="28" xfId="42" applyNumberFormat="1" applyFont="1" applyFill="1" applyBorder="1" applyAlignment="1" applyProtection="1">
      <alignment horizontal="center" vertical="center"/>
      <protection/>
    </xf>
    <xf numFmtId="0" fontId="84" fillId="4" borderId="31" xfId="0" applyFont="1" applyFill="1" applyBorder="1" applyAlignment="1">
      <alignment horizontal="center" vertical="center"/>
    </xf>
    <xf numFmtId="0" fontId="84" fillId="4" borderId="22" xfId="0" applyFont="1" applyFill="1" applyBorder="1" applyAlignment="1">
      <alignment horizontal="center" vertical="center"/>
    </xf>
    <xf numFmtId="0" fontId="84" fillId="4" borderId="0" xfId="0" applyFont="1" applyFill="1" applyBorder="1" applyAlignment="1">
      <alignment horizontal="center" vertical="center"/>
    </xf>
    <xf numFmtId="0" fontId="84" fillId="4" borderId="11" xfId="0" applyFont="1" applyFill="1" applyBorder="1" applyAlignment="1">
      <alignment horizontal="center" vertical="center"/>
    </xf>
    <xf numFmtId="0" fontId="84" fillId="4" borderId="32" xfId="0" applyFont="1" applyFill="1" applyBorder="1" applyAlignment="1">
      <alignment horizontal="center" vertical="center"/>
    </xf>
    <xf numFmtId="0" fontId="84" fillId="4" borderId="33" xfId="0" applyFont="1" applyFill="1" applyBorder="1" applyAlignment="1">
      <alignment horizontal="center" vertical="center"/>
    </xf>
    <xf numFmtId="0" fontId="84" fillId="4" borderId="34" xfId="0" applyFont="1" applyFill="1" applyBorder="1" applyAlignment="1">
      <alignment horizontal="center" vertical="center"/>
    </xf>
    <xf numFmtId="14" fontId="11" fillId="0" borderId="32" xfId="0" applyNumberFormat="1" applyFont="1" applyFill="1" applyBorder="1" applyAlignment="1" applyProtection="1">
      <alignment horizontal="center" vertical="center"/>
      <protection/>
    </xf>
    <xf numFmtId="14" fontId="11" fillId="0" borderId="33" xfId="0" applyNumberFormat="1" applyFont="1" applyFill="1" applyBorder="1" applyAlignment="1" applyProtection="1">
      <alignment horizontal="center" vertical="center"/>
      <protection/>
    </xf>
    <xf numFmtId="14" fontId="11" fillId="0" borderId="34" xfId="0" applyNumberFormat="1" applyFont="1" applyFill="1" applyBorder="1" applyAlignment="1" applyProtection="1">
      <alignment horizontal="center" vertical="center"/>
      <protection/>
    </xf>
    <xf numFmtId="14" fontId="11" fillId="0" borderId="14" xfId="0" applyNumberFormat="1" applyFont="1" applyFill="1" applyBorder="1" applyAlignment="1" applyProtection="1">
      <alignment horizontal="center" vertical="center"/>
      <protection/>
    </xf>
    <xf numFmtId="14" fontId="11" fillId="0" borderId="0" xfId="0" applyNumberFormat="1" applyFont="1" applyFill="1" applyBorder="1" applyAlignment="1" applyProtection="1">
      <alignment horizontal="center" vertical="center"/>
      <protection/>
    </xf>
    <xf numFmtId="0" fontId="11" fillId="0" borderId="27"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28" xfId="0" applyFont="1" applyFill="1" applyBorder="1" applyAlignment="1" applyProtection="1">
      <alignment horizontal="center"/>
      <protection locked="0"/>
    </xf>
    <xf numFmtId="0" fontId="84" fillId="33" borderId="31" xfId="0" applyFont="1" applyFill="1" applyBorder="1" applyAlignment="1">
      <alignment horizontal="center" vertical="center"/>
    </xf>
    <xf numFmtId="0" fontId="84" fillId="33" borderId="22" xfId="0" applyFont="1" applyFill="1" applyBorder="1" applyAlignment="1">
      <alignment horizontal="center" vertical="center"/>
    </xf>
    <xf numFmtId="0" fontId="84" fillId="33" borderId="35" xfId="0" applyFont="1" applyFill="1" applyBorder="1" applyAlignment="1">
      <alignment horizontal="center" vertical="center"/>
    </xf>
    <xf numFmtId="0" fontId="84" fillId="33" borderId="23" xfId="0" applyFont="1" applyFill="1" applyBorder="1" applyAlignment="1">
      <alignment horizontal="center" vertical="center"/>
    </xf>
    <xf numFmtId="0" fontId="84" fillId="33" borderId="32" xfId="0" applyFont="1" applyFill="1" applyBorder="1" applyAlignment="1">
      <alignment horizontal="center" vertical="center"/>
    </xf>
    <xf numFmtId="0" fontId="84" fillId="33" borderId="33" xfId="0" applyFont="1" applyFill="1" applyBorder="1" applyAlignment="1">
      <alignment horizontal="center" vertical="center"/>
    </xf>
    <xf numFmtId="0" fontId="84" fillId="33" borderId="34" xfId="0" applyFont="1" applyFill="1" applyBorder="1" applyAlignment="1">
      <alignment horizontal="center" vertical="center"/>
    </xf>
    <xf numFmtId="0" fontId="84" fillId="33" borderId="36" xfId="0" applyFont="1" applyFill="1" applyBorder="1" applyAlignment="1">
      <alignment horizontal="center" vertical="center"/>
    </xf>
    <xf numFmtId="0" fontId="84" fillId="33" borderId="37" xfId="0" applyFont="1" applyFill="1" applyBorder="1" applyAlignment="1">
      <alignment horizontal="center" vertical="center"/>
    </xf>
    <xf numFmtId="0" fontId="84" fillId="33" borderId="38" xfId="0" applyFont="1" applyFill="1" applyBorder="1" applyAlignment="1">
      <alignment horizontal="center" vertical="center"/>
    </xf>
    <xf numFmtId="0" fontId="11" fillId="0" borderId="36" xfId="0" applyFont="1" applyFill="1" applyBorder="1" applyAlignment="1" applyProtection="1">
      <alignment horizontal="center"/>
      <protection locked="0"/>
    </xf>
    <xf numFmtId="0" fontId="11" fillId="0" borderId="3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4" fontId="11" fillId="0" borderId="14" xfId="42" applyNumberFormat="1" applyFont="1" applyFill="1" applyBorder="1" applyAlignment="1">
      <alignment horizontal="center" vertical="center"/>
    </xf>
    <xf numFmtId="4" fontId="11" fillId="0" borderId="0" xfId="42" applyNumberFormat="1" applyFont="1" applyFill="1" applyBorder="1" applyAlignment="1">
      <alignment horizontal="center" vertical="center"/>
    </xf>
    <xf numFmtId="0" fontId="84" fillId="4" borderId="36" xfId="0" applyFont="1" applyFill="1" applyBorder="1" applyAlignment="1">
      <alignment horizontal="center" vertical="center"/>
    </xf>
    <xf numFmtId="0" fontId="84" fillId="4" borderId="37" xfId="0" applyFont="1" applyFill="1" applyBorder="1" applyAlignment="1">
      <alignment horizontal="center" vertical="center"/>
    </xf>
    <xf numFmtId="0" fontId="84" fillId="4" borderId="38" xfId="0" applyFont="1" applyFill="1" applyBorder="1" applyAlignment="1">
      <alignment horizontal="center" vertical="center"/>
    </xf>
    <xf numFmtId="0" fontId="95" fillId="0" borderId="0" xfId="0" applyFont="1" applyBorder="1" applyAlignment="1" applyProtection="1">
      <alignment horizontal="center" vertical="center" wrapText="1"/>
      <protection/>
    </xf>
    <xf numFmtId="4" fontId="11" fillId="0" borderId="15" xfId="42" applyNumberFormat="1" applyFont="1" applyFill="1" applyBorder="1" applyAlignment="1">
      <alignment horizontal="center" vertical="center"/>
    </xf>
    <xf numFmtId="4" fontId="11" fillId="0" borderId="26" xfId="42" applyNumberFormat="1" applyFont="1" applyFill="1" applyBorder="1" applyAlignment="1">
      <alignment horizontal="center" vertical="center"/>
    </xf>
    <xf numFmtId="165" fontId="96" fillId="0" borderId="17" xfId="0" applyNumberFormat="1" applyFont="1" applyFill="1" applyBorder="1" applyAlignment="1" applyProtection="1">
      <alignment horizontal="center"/>
      <protection/>
    </xf>
    <xf numFmtId="0" fontId="96" fillId="0" borderId="17" xfId="0" applyFont="1" applyFill="1" applyBorder="1" applyAlignment="1" applyProtection="1">
      <alignment horizontal="center" vertical="center"/>
      <protection/>
    </xf>
    <xf numFmtId="0" fontId="96" fillId="0" borderId="12" xfId="0" applyFont="1" applyFill="1" applyBorder="1" applyAlignment="1" applyProtection="1">
      <alignment horizontal="center" vertical="center"/>
      <protection/>
    </xf>
    <xf numFmtId="165" fontId="84" fillId="33" borderId="27" xfId="0" applyNumberFormat="1" applyFont="1" applyFill="1" applyBorder="1" applyAlignment="1" applyProtection="1">
      <alignment horizontal="center"/>
      <protection/>
    </xf>
    <xf numFmtId="165" fontId="84" fillId="33" borderId="29" xfId="0" applyNumberFormat="1" applyFont="1" applyFill="1" applyBorder="1" applyAlignment="1" applyProtection="1">
      <alignment horizontal="center"/>
      <protection/>
    </xf>
    <xf numFmtId="165" fontId="84" fillId="33" borderId="28" xfId="0" applyNumberFormat="1" applyFont="1" applyFill="1" applyBorder="1" applyAlignment="1" applyProtection="1">
      <alignment horizontal="center"/>
      <protection/>
    </xf>
    <xf numFmtId="0" fontId="84" fillId="4" borderId="35" xfId="0" applyFont="1" applyFill="1" applyBorder="1" applyAlignment="1">
      <alignment horizontal="center" vertical="center"/>
    </xf>
    <xf numFmtId="0" fontId="84" fillId="4" borderId="23" xfId="0" applyFont="1" applyFill="1" applyBorder="1" applyAlignment="1">
      <alignment horizontal="center" vertical="center"/>
    </xf>
    <xf numFmtId="0" fontId="84" fillId="33" borderId="39" xfId="0" applyFont="1" applyFill="1" applyBorder="1" applyAlignment="1">
      <alignment horizontal="center" vertical="center"/>
    </xf>
    <xf numFmtId="0" fontId="84" fillId="33" borderId="40" xfId="0" applyFont="1" applyFill="1" applyBorder="1" applyAlignment="1">
      <alignment horizontal="center" vertical="center"/>
    </xf>
    <xf numFmtId="0" fontId="84" fillId="4" borderId="39" xfId="0" applyFont="1" applyFill="1" applyBorder="1" applyAlignment="1">
      <alignment horizontal="center" vertical="center"/>
    </xf>
    <xf numFmtId="0" fontId="84" fillId="4" borderId="40" xfId="0" applyFont="1" applyFill="1" applyBorder="1" applyAlignment="1">
      <alignment horizontal="center" vertical="center"/>
    </xf>
    <xf numFmtId="0" fontId="18" fillId="0" borderId="14"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84" fillId="36" borderId="10" xfId="0" applyFont="1" applyFill="1" applyBorder="1" applyAlignment="1" applyProtection="1">
      <alignment horizontal="center" vertical="center"/>
      <protection hidden="1"/>
    </xf>
    <xf numFmtId="0" fontId="84" fillId="33" borderId="10" xfId="0" applyFont="1" applyFill="1" applyBorder="1" applyAlignment="1" applyProtection="1">
      <alignment horizontal="center" vertical="center"/>
      <protection/>
    </xf>
    <xf numFmtId="14" fontId="8" fillId="33" borderId="27" xfId="0" applyNumberFormat="1" applyFont="1" applyFill="1" applyBorder="1" applyAlignment="1" applyProtection="1">
      <alignment horizontal="center" vertical="center"/>
      <protection/>
    </xf>
    <xf numFmtId="14" fontId="8" fillId="33" borderId="29" xfId="0" applyNumberFormat="1" applyFont="1" applyFill="1" applyBorder="1" applyAlignment="1" applyProtection="1">
      <alignment horizontal="center" vertical="center"/>
      <protection/>
    </xf>
    <xf numFmtId="14" fontId="8" fillId="33" borderId="28"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wrapText="1"/>
      <protection hidden="1"/>
    </xf>
    <xf numFmtId="0" fontId="8" fillId="33" borderId="10" xfId="0" applyNumberFormat="1" applyFont="1" applyFill="1" applyBorder="1" applyAlignment="1" applyProtection="1">
      <alignment horizontal="center" vertical="center" wrapText="1"/>
      <protection hidden="1"/>
    </xf>
    <xf numFmtId="14" fontId="84" fillId="33" borderId="10" xfId="0" applyNumberFormat="1" applyFont="1" applyFill="1" applyBorder="1" applyAlignment="1" applyProtection="1">
      <alignment horizontal="center" vertical="center" wrapText="1"/>
      <protection hidden="1"/>
    </xf>
    <xf numFmtId="165" fontId="84" fillId="33" borderId="27" xfId="0" applyNumberFormat="1" applyFont="1" applyFill="1" applyBorder="1" applyAlignment="1" applyProtection="1">
      <alignment horizontal="center"/>
      <protection hidden="1"/>
    </xf>
    <xf numFmtId="165" fontId="84" fillId="33" borderId="29" xfId="0" applyNumberFormat="1" applyFont="1" applyFill="1" applyBorder="1" applyAlignment="1" applyProtection="1">
      <alignment horizontal="center"/>
      <protection hidden="1"/>
    </xf>
    <xf numFmtId="165" fontId="84" fillId="33" borderId="28" xfId="0" applyNumberFormat="1" applyFont="1" applyFill="1" applyBorder="1" applyAlignment="1" applyProtection="1">
      <alignment horizontal="center"/>
      <protection hidden="1"/>
    </xf>
    <xf numFmtId="165" fontId="96" fillId="33" borderId="27" xfId="0" applyNumberFormat="1" applyFont="1" applyFill="1" applyBorder="1" applyAlignment="1" applyProtection="1">
      <alignment horizontal="center"/>
      <protection hidden="1"/>
    </xf>
    <xf numFmtId="165" fontId="96" fillId="33" borderId="29" xfId="0" applyNumberFormat="1" applyFont="1" applyFill="1" applyBorder="1" applyAlignment="1" applyProtection="1">
      <alignment horizontal="center"/>
      <protection hidden="1"/>
    </xf>
    <xf numFmtId="165" fontId="96" fillId="33" borderId="28" xfId="0" applyNumberFormat="1" applyFont="1" applyFill="1" applyBorder="1" applyAlignment="1" applyProtection="1">
      <alignment horizontal="center"/>
      <protection hidden="1"/>
    </xf>
    <xf numFmtId="165" fontId="84" fillId="0" borderId="27" xfId="42" applyNumberFormat="1" applyFont="1" applyFill="1" applyBorder="1" applyAlignment="1" applyProtection="1">
      <alignment horizontal="center" vertical="center"/>
      <protection hidden="1"/>
    </xf>
    <xf numFmtId="165" fontId="84" fillId="0" borderId="29" xfId="42" applyNumberFormat="1" applyFont="1" applyFill="1" applyBorder="1" applyAlignment="1" applyProtection="1">
      <alignment horizontal="center" vertical="center"/>
      <protection hidden="1"/>
    </xf>
    <xf numFmtId="165" fontId="84" fillId="0" borderId="28" xfId="42" applyNumberFormat="1" applyFont="1" applyFill="1" applyBorder="1" applyAlignment="1" applyProtection="1">
      <alignment horizontal="center" vertical="center"/>
      <protection hidden="1"/>
    </xf>
    <xf numFmtId="0" fontId="105" fillId="0" borderId="0" xfId="0" applyFont="1" applyAlignment="1" applyProtection="1">
      <alignment horizontal="left" vertical="center"/>
      <protection hidden="1"/>
    </xf>
    <xf numFmtId="0" fontId="83" fillId="0" borderId="0" xfId="0" applyFont="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105" fillId="0" borderId="14" xfId="0" applyFont="1" applyBorder="1" applyAlignment="1" applyProtection="1">
      <alignment horizontal="left" vertical="center" wrapText="1"/>
      <protection hidden="1"/>
    </xf>
    <xf numFmtId="0" fontId="105" fillId="0" borderId="0" xfId="0" applyFont="1" applyBorder="1" applyAlignment="1" applyProtection="1">
      <alignment horizontal="left" vertical="center" wrapText="1"/>
      <protection hidden="1"/>
    </xf>
    <xf numFmtId="165" fontId="8" fillId="33" borderId="27" xfId="0" applyNumberFormat="1" applyFont="1" applyFill="1" applyBorder="1" applyAlignment="1" applyProtection="1">
      <alignment horizontal="center" vertical="center"/>
      <protection hidden="1"/>
    </xf>
    <xf numFmtId="165" fontId="8" fillId="33" borderId="29" xfId="0" applyNumberFormat="1" applyFont="1" applyFill="1" applyBorder="1" applyAlignment="1" applyProtection="1">
      <alignment horizontal="center" vertical="center"/>
      <protection hidden="1"/>
    </xf>
    <xf numFmtId="165" fontId="8" fillId="33" borderId="28" xfId="0" applyNumberFormat="1" applyFont="1" applyFill="1" applyBorder="1" applyAlignment="1" applyProtection="1">
      <alignment horizontal="center" vertical="center"/>
      <protection hidden="1"/>
    </xf>
    <xf numFmtId="165" fontId="84" fillId="33" borderId="27" xfId="42" applyNumberFormat="1" applyFont="1" applyFill="1" applyBorder="1" applyAlignment="1" applyProtection="1">
      <alignment horizontal="center" vertical="center"/>
      <protection hidden="1"/>
    </xf>
    <xf numFmtId="165" fontId="84" fillId="33" borderId="29" xfId="42" applyNumberFormat="1" applyFont="1" applyFill="1" applyBorder="1" applyAlignment="1" applyProtection="1">
      <alignment horizontal="center" vertical="center"/>
      <protection hidden="1"/>
    </xf>
    <xf numFmtId="165" fontId="84" fillId="33" borderId="28" xfId="42" applyNumberFormat="1" applyFont="1" applyFill="1" applyBorder="1" applyAlignment="1" applyProtection="1">
      <alignment horizontal="center" vertical="center"/>
      <protection hidden="1"/>
    </xf>
    <xf numFmtId="0" fontId="84" fillId="4" borderId="31" xfId="0" applyFont="1" applyFill="1" applyBorder="1" applyAlignment="1" applyProtection="1">
      <alignment horizontal="center" vertical="center"/>
      <protection hidden="1"/>
    </xf>
    <xf numFmtId="0" fontId="84" fillId="4" borderId="22" xfId="0" applyFont="1" applyFill="1" applyBorder="1" applyAlignment="1" applyProtection="1">
      <alignment horizontal="center" vertical="center"/>
      <protection hidden="1"/>
    </xf>
    <xf numFmtId="0" fontId="84" fillId="4" borderId="0" xfId="0" applyFont="1" applyFill="1" applyBorder="1" applyAlignment="1" applyProtection="1">
      <alignment horizontal="center" vertical="center"/>
      <protection hidden="1"/>
    </xf>
    <xf numFmtId="0" fontId="84" fillId="4" borderId="11" xfId="0" applyFont="1" applyFill="1" applyBorder="1" applyAlignment="1" applyProtection="1">
      <alignment horizontal="center" vertical="center"/>
      <protection hidden="1"/>
    </xf>
    <xf numFmtId="0" fontId="84" fillId="4" borderId="32" xfId="0" applyFont="1" applyFill="1" applyBorder="1" applyAlignment="1" applyProtection="1">
      <alignment horizontal="center" vertical="center"/>
      <protection hidden="1"/>
    </xf>
    <xf numFmtId="0" fontId="84" fillId="4" borderId="33" xfId="0" applyFont="1" applyFill="1" applyBorder="1" applyAlignment="1" applyProtection="1">
      <alignment horizontal="center" vertical="center"/>
      <protection hidden="1"/>
    </xf>
    <xf numFmtId="0" fontId="84" fillId="4" borderId="34" xfId="0" applyFont="1" applyFill="1" applyBorder="1" applyAlignment="1" applyProtection="1">
      <alignment horizontal="center" vertical="center"/>
      <protection hidden="1"/>
    </xf>
    <xf numFmtId="14" fontId="11" fillId="0" borderId="32" xfId="0" applyNumberFormat="1" applyFont="1" applyFill="1" applyBorder="1" applyAlignment="1" applyProtection="1">
      <alignment horizontal="center" vertical="center"/>
      <protection hidden="1"/>
    </xf>
    <xf numFmtId="14" fontId="11" fillId="0" borderId="33" xfId="0" applyNumberFormat="1" applyFont="1" applyFill="1" applyBorder="1" applyAlignment="1" applyProtection="1">
      <alignment horizontal="center" vertical="center"/>
      <protection hidden="1"/>
    </xf>
    <xf numFmtId="14" fontId="11" fillId="0" borderId="34" xfId="0" applyNumberFormat="1" applyFont="1" applyFill="1" applyBorder="1" applyAlignment="1" applyProtection="1">
      <alignment horizontal="center" vertical="center"/>
      <protection hidden="1"/>
    </xf>
    <xf numFmtId="0" fontId="84" fillId="4" borderId="27" xfId="0" applyFont="1" applyFill="1" applyBorder="1" applyAlignment="1" applyProtection="1">
      <alignment horizontal="center" vertical="center"/>
      <protection hidden="1"/>
    </xf>
    <xf numFmtId="0" fontId="84" fillId="4" borderId="29" xfId="0" applyFont="1" applyFill="1" applyBorder="1" applyAlignment="1" applyProtection="1">
      <alignment horizontal="center" vertical="center"/>
      <protection hidden="1"/>
    </xf>
    <xf numFmtId="0" fontId="84" fillId="4" borderId="28" xfId="0" applyFont="1" applyFill="1" applyBorder="1" applyAlignment="1" applyProtection="1">
      <alignment horizontal="center" vertical="center"/>
      <protection hidden="1"/>
    </xf>
    <xf numFmtId="0" fontId="11" fillId="0" borderId="27" xfId="0" applyFont="1" applyFill="1" applyBorder="1" applyAlignment="1" applyProtection="1">
      <alignment horizontal="center"/>
      <protection hidden="1"/>
    </xf>
    <xf numFmtId="0" fontId="11" fillId="0" borderId="29" xfId="0" applyFont="1" applyFill="1" applyBorder="1" applyAlignment="1" applyProtection="1">
      <alignment horizontal="center"/>
      <protection hidden="1"/>
    </xf>
    <xf numFmtId="0" fontId="11" fillId="0" borderId="28" xfId="0" applyFont="1" applyFill="1" applyBorder="1" applyAlignment="1" applyProtection="1">
      <alignment horizontal="center"/>
      <protection hidden="1"/>
    </xf>
    <xf numFmtId="165" fontId="96" fillId="0" borderId="17" xfId="0" applyNumberFormat="1" applyFont="1" applyFill="1" applyBorder="1" applyAlignment="1" applyProtection="1">
      <alignment horizontal="center"/>
      <protection hidden="1"/>
    </xf>
    <xf numFmtId="0" fontId="96" fillId="0" borderId="17" xfId="0" applyFont="1" applyFill="1" applyBorder="1" applyAlignment="1" applyProtection="1">
      <alignment horizontal="center" vertical="center"/>
      <protection hidden="1"/>
    </xf>
    <xf numFmtId="0" fontId="96" fillId="0" borderId="12" xfId="0" applyFont="1" applyFill="1" applyBorder="1" applyAlignment="1" applyProtection="1">
      <alignment horizontal="center" vertical="center"/>
      <protection hidden="1"/>
    </xf>
    <xf numFmtId="0" fontId="84" fillId="33" borderId="31" xfId="0" applyFont="1" applyFill="1" applyBorder="1" applyAlignment="1" applyProtection="1">
      <alignment horizontal="center" vertical="center"/>
      <protection hidden="1"/>
    </xf>
    <xf numFmtId="0" fontId="84" fillId="33" borderId="22" xfId="0" applyFont="1" applyFill="1" applyBorder="1" applyAlignment="1" applyProtection="1">
      <alignment horizontal="center" vertical="center"/>
      <protection hidden="1"/>
    </xf>
    <xf numFmtId="0" fontId="84" fillId="33" borderId="35" xfId="0" applyFont="1" applyFill="1" applyBorder="1" applyAlignment="1" applyProtection="1">
      <alignment horizontal="center" vertical="center"/>
      <protection hidden="1"/>
    </xf>
    <xf numFmtId="0" fontId="84" fillId="33" borderId="23" xfId="0" applyFont="1" applyFill="1" applyBorder="1" applyAlignment="1" applyProtection="1">
      <alignment horizontal="center" vertical="center"/>
      <protection hidden="1"/>
    </xf>
    <xf numFmtId="0" fontId="84" fillId="33" borderId="32" xfId="0" applyFont="1" applyFill="1" applyBorder="1" applyAlignment="1" applyProtection="1">
      <alignment horizontal="center" vertical="center"/>
      <protection hidden="1"/>
    </xf>
    <xf numFmtId="0" fontId="84" fillId="33" borderId="33" xfId="0" applyFont="1" applyFill="1" applyBorder="1" applyAlignment="1" applyProtection="1">
      <alignment horizontal="center" vertical="center"/>
      <protection hidden="1"/>
    </xf>
    <xf numFmtId="0" fontId="84" fillId="33" borderId="34" xfId="0" applyFont="1" applyFill="1" applyBorder="1" applyAlignment="1" applyProtection="1">
      <alignment horizontal="center" vertical="center"/>
      <protection hidden="1"/>
    </xf>
    <xf numFmtId="0" fontId="84" fillId="33" borderId="36" xfId="0" applyFont="1" applyFill="1" applyBorder="1" applyAlignment="1" applyProtection="1">
      <alignment horizontal="center" vertical="center"/>
      <protection hidden="1"/>
    </xf>
    <xf numFmtId="0" fontId="84" fillId="33" borderId="37" xfId="0" applyFont="1" applyFill="1" applyBorder="1" applyAlignment="1" applyProtection="1">
      <alignment horizontal="center" vertical="center"/>
      <protection hidden="1"/>
    </xf>
    <xf numFmtId="0" fontId="84" fillId="33" borderId="38" xfId="0" applyFont="1" applyFill="1" applyBorder="1" applyAlignment="1" applyProtection="1">
      <alignment horizontal="center" vertical="center"/>
      <protection hidden="1"/>
    </xf>
    <xf numFmtId="0" fontId="11" fillId="0" borderId="36" xfId="0" applyFont="1" applyFill="1" applyBorder="1" applyAlignment="1" applyProtection="1">
      <alignment horizontal="center"/>
      <protection hidden="1"/>
    </xf>
    <xf numFmtId="0" fontId="11" fillId="0" borderId="37" xfId="0" applyFont="1" applyFill="1" applyBorder="1" applyAlignment="1" applyProtection="1">
      <alignment horizontal="center"/>
      <protection hidden="1"/>
    </xf>
    <xf numFmtId="0" fontId="11" fillId="0" borderId="38" xfId="0" applyFont="1" applyFill="1" applyBorder="1" applyAlignment="1" applyProtection="1">
      <alignment horizontal="center"/>
      <protection hidden="1"/>
    </xf>
    <xf numFmtId="0" fontId="84" fillId="4" borderId="35" xfId="0" applyFont="1" applyFill="1" applyBorder="1" applyAlignment="1" applyProtection="1">
      <alignment horizontal="center" vertical="center"/>
      <protection hidden="1"/>
    </xf>
    <xf numFmtId="0" fontId="84" fillId="4" borderId="23" xfId="0" applyFont="1" applyFill="1" applyBorder="1" applyAlignment="1" applyProtection="1">
      <alignment horizontal="center" vertical="center"/>
      <protection hidden="1"/>
    </xf>
    <xf numFmtId="0" fontId="84" fillId="4" borderId="36" xfId="0" applyFont="1" applyFill="1" applyBorder="1" applyAlignment="1" applyProtection="1">
      <alignment horizontal="center" vertical="center"/>
      <protection hidden="1"/>
    </xf>
    <xf numFmtId="0" fontId="84" fillId="4" borderId="37" xfId="0" applyFont="1" applyFill="1" applyBorder="1" applyAlignment="1" applyProtection="1">
      <alignment horizontal="center" vertical="center"/>
      <protection hidden="1"/>
    </xf>
    <xf numFmtId="0" fontId="84" fillId="4" borderId="38" xfId="0" applyFont="1" applyFill="1" applyBorder="1" applyAlignment="1" applyProtection="1">
      <alignment horizontal="center" vertical="center"/>
      <protection hidden="1"/>
    </xf>
    <xf numFmtId="0" fontId="84" fillId="33" borderId="39" xfId="0" applyFont="1" applyFill="1" applyBorder="1" applyAlignment="1" applyProtection="1">
      <alignment horizontal="center" vertical="center"/>
      <protection hidden="1"/>
    </xf>
    <xf numFmtId="0" fontId="84" fillId="33" borderId="40" xfId="0" applyFont="1" applyFill="1" applyBorder="1" applyAlignment="1" applyProtection="1">
      <alignment horizontal="center" vertical="center"/>
      <protection hidden="1"/>
    </xf>
    <xf numFmtId="0" fontId="84" fillId="4" borderId="39" xfId="0" applyFont="1" applyFill="1" applyBorder="1" applyAlignment="1" applyProtection="1">
      <alignment horizontal="center" vertical="center"/>
      <protection hidden="1"/>
    </xf>
    <xf numFmtId="0" fontId="84" fillId="4" borderId="40" xfId="0" applyFont="1" applyFill="1" applyBorder="1" applyAlignment="1" applyProtection="1">
      <alignment horizontal="center" vertical="center"/>
      <protection hidden="1"/>
    </xf>
    <xf numFmtId="14" fontId="11" fillId="0" borderId="27" xfId="0" applyNumberFormat="1" applyFont="1" applyFill="1" applyBorder="1" applyAlignment="1" applyProtection="1">
      <alignment horizontal="center" vertical="center"/>
      <protection hidden="1"/>
    </xf>
    <xf numFmtId="14" fontId="11" fillId="0" borderId="29" xfId="0" applyNumberFormat="1" applyFont="1" applyFill="1" applyBorder="1" applyAlignment="1" applyProtection="1">
      <alignment horizontal="center" vertical="center"/>
      <protection hidden="1"/>
    </xf>
    <xf numFmtId="14" fontId="11" fillId="0" borderId="28" xfId="0" applyNumberFormat="1" applyFont="1" applyFill="1" applyBorder="1" applyAlignment="1" applyProtection="1">
      <alignment horizontal="center" vertical="center"/>
      <protection hidden="1"/>
    </xf>
    <xf numFmtId="165" fontId="11" fillId="0" borderId="27" xfId="0" applyNumberFormat="1" applyFont="1" applyFill="1" applyBorder="1" applyAlignment="1" applyProtection="1">
      <alignment horizontal="center" vertical="center"/>
      <protection hidden="1"/>
    </xf>
    <xf numFmtId="165" fontId="11" fillId="0" borderId="29" xfId="0" applyNumberFormat="1" applyFont="1" applyFill="1" applyBorder="1" applyAlignment="1" applyProtection="1">
      <alignment horizontal="center" vertical="center"/>
      <protection hidden="1"/>
    </xf>
    <xf numFmtId="165" fontId="11" fillId="0" borderId="28" xfId="0" applyNumberFormat="1" applyFont="1" applyFill="1" applyBorder="1" applyAlignment="1" applyProtection="1">
      <alignment horizontal="center" vertical="center"/>
      <protection hidden="1"/>
    </xf>
    <xf numFmtId="0" fontId="83" fillId="0" borderId="27" xfId="0" applyFont="1" applyBorder="1" applyAlignment="1" applyProtection="1">
      <alignment horizontal="center" vertical="center"/>
      <protection hidden="1"/>
    </xf>
    <xf numFmtId="0" fontId="83" fillId="0" borderId="29" xfId="0" applyFont="1" applyBorder="1" applyAlignment="1" applyProtection="1">
      <alignment horizontal="center" vertical="center"/>
      <protection hidden="1"/>
    </xf>
    <xf numFmtId="0" fontId="83" fillId="0" borderId="28" xfId="0" applyFont="1" applyBorder="1" applyAlignment="1" applyProtection="1">
      <alignment horizontal="center" vertical="center"/>
      <protection hidden="1"/>
    </xf>
    <xf numFmtId="165" fontId="11" fillId="33" borderId="27" xfId="0" applyNumberFormat="1" applyFont="1" applyFill="1" applyBorder="1" applyAlignment="1" applyProtection="1">
      <alignment horizontal="center" vertical="center"/>
      <protection hidden="1"/>
    </xf>
    <xf numFmtId="165" fontId="11" fillId="33" borderId="29" xfId="0" applyNumberFormat="1" applyFont="1" applyFill="1" applyBorder="1" applyAlignment="1" applyProtection="1">
      <alignment horizontal="center" vertical="center"/>
      <protection hidden="1"/>
    </xf>
    <xf numFmtId="165" fontId="11" fillId="33" borderId="28" xfId="0" applyNumberFormat="1" applyFont="1" applyFill="1" applyBorder="1" applyAlignment="1" applyProtection="1">
      <alignment horizontal="center" vertical="center"/>
      <protection hidden="1"/>
    </xf>
    <xf numFmtId="0" fontId="11" fillId="0" borderId="27" xfId="0" applyFont="1" applyFill="1" applyBorder="1" applyAlignment="1" applyProtection="1">
      <alignment horizontal="center" vertical="center"/>
      <protection hidden="1"/>
    </xf>
    <xf numFmtId="0" fontId="11" fillId="0" borderId="29" xfId="0" applyFont="1" applyFill="1" applyBorder="1" applyAlignment="1" applyProtection="1">
      <alignment horizontal="center" vertical="center"/>
      <protection hidden="1"/>
    </xf>
    <xf numFmtId="0" fontId="11" fillId="0" borderId="28" xfId="0" applyFont="1" applyFill="1" applyBorder="1" applyAlignment="1" applyProtection="1">
      <alignment horizontal="center" vertical="center"/>
      <protection hidden="1"/>
    </xf>
    <xf numFmtId="14" fontId="11" fillId="33" borderId="27" xfId="0" applyNumberFormat="1" applyFont="1" applyFill="1" applyBorder="1" applyAlignment="1" applyProtection="1">
      <alignment horizontal="center" vertical="center"/>
      <protection hidden="1"/>
    </xf>
    <xf numFmtId="14" fontId="11" fillId="33" borderId="29" xfId="0" applyNumberFormat="1" applyFont="1" applyFill="1" applyBorder="1" applyAlignment="1" applyProtection="1">
      <alignment horizontal="center" vertical="center"/>
      <protection hidden="1"/>
    </xf>
    <xf numFmtId="14" fontId="11" fillId="33" borderId="28" xfId="0" applyNumberFormat="1" applyFont="1" applyFill="1" applyBorder="1" applyAlignment="1" applyProtection="1">
      <alignment horizontal="center" vertical="center"/>
      <protection hidden="1"/>
    </xf>
    <xf numFmtId="0" fontId="84" fillId="33" borderId="10" xfId="0" applyFont="1" applyFill="1" applyBorder="1" applyAlignment="1" applyProtection="1">
      <alignment horizontal="center" vertical="center"/>
      <protection hidden="1"/>
    </xf>
    <xf numFmtId="0" fontId="88" fillId="38" borderId="0" xfId="0" applyFont="1" applyFill="1" applyAlignment="1" applyProtection="1">
      <alignment horizontal="left" vertical="center" wrapText="1"/>
      <protection hidden="1"/>
    </xf>
    <xf numFmtId="0" fontId="74" fillId="33" borderId="10" xfId="52" applyFill="1" applyBorder="1" applyAlignment="1" applyProtection="1">
      <alignment horizontal="center" vertical="center" wrapText="1"/>
      <protection hidden="1"/>
    </xf>
    <xf numFmtId="0" fontId="86" fillId="0" borderId="10" xfId="0" applyFont="1" applyBorder="1" applyAlignment="1" applyProtection="1">
      <alignment horizontal="center" vertical="center" wrapText="1"/>
      <protection hidden="1" locked="0"/>
    </xf>
    <xf numFmtId="0" fontId="86" fillId="33" borderId="10" xfId="0" applyNumberFormat="1" applyFont="1" applyFill="1" applyBorder="1" applyAlignment="1" applyProtection="1">
      <alignment horizontal="center" vertical="center" wrapText="1"/>
      <protection hidden="1"/>
    </xf>
    <xf numFmtId="164" fontId="86" fillId="0" borderId="10" xfId="0" applyNumberFormat="1" applyFont="1" applyFill="1" applyBorder="1" applyAlignment="1" applyProtection="1">
      <alignment horizontal="center" vertical="center" wrapText="1"/>
      <protection hidden="1" locked="0"/>
    </xf>
    <xf numFmtId="0" fontId="88" fillId="35" borderId="0" xfId="0" applyFont="1" applyFill="1" applyAlignment="1" applyProtection="1">
      <alignment horizontal="left" vertical="center" wrapText="1"/>
      <protection/>
    </xf>
    <xf numFmtId="0" fontId="86" fillId="33" borderId="10" xfId="0" applyFont="1" applyFill="1" applyBorder="1" applyAlignment="1" applyProtection="1">
      <alignment horizontal="center" vertical="center" wrapText="1"/>
      <protection hidden="1"/>
    </xf>
    <xf numFmtId="14" fontId="98" fillId="0" borderId="27" xfId="0" applyNumberFormat="1" applyFont="1" applyBorder="1" applyAlignment="1" applyProtection="1">
      <alignment horizontal="left" vertical="center" wrapText="1"/>
      <protection hidden="1"/>
    </xf>
    <xf numFmtId="0" fontId="117" fillId="0" borderId="10" xfId="0" applyFont="1" applyBorder="1" applyAlignment="1" applyProtection="1">
      <alignment horizontal="center" vertical="center" wrapText="1"/>
      <protection locked="0"/>
    </xf>
    <xf numFmtId="0" fontId="84" fillId="33" borderId="10" xfId="0" applyFont="1" applyFill="1" applyBorder="1" applyAlignment="1" applyProtection="1">
      <alignment horizontal="center" vertical="center" wrapText="1"/>
      <protection/>
    </xf>
    <xf numFmtId="0" fontId="89" fillId="33" borderId="10" xfId="0" applyFont="1" applyFill="1" applyBorder="1" applyAlignment="1" applyProtection="1">
      <alignment horizontal="left" vertical="center"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8">
    <dxf>
      <fill>
        <patternFill>
          <bgColor rgb="FFFFFF00"/>
        </patternFill>
      </fill>
    </dxf>
    <dxf>
      <fill>
        <patternFill>
          <bgColor rgb="FFFFFF00"/>
        </patternFill>
      </fill>
    </dxf>
    <dxf>
      <fill>
        <patternFill>
          <bgColor rgb="FFFFFF00"/>
        </patternFill>
      </fill>
    </dxf>
    <dxf>
      <fill>
        <patternFill>
          <bgColor rgb="FFFFFF00"/>
        </patternFill>
      </fill>
    </dxf>
    <dxf>
      <border>
        <left style="thin"/>
        <right style="thin"/>
        <top style="thin"/>
        <bottom style="thin"/>
      </border>
    </dxf>
    <dxf>
      <font>
        <color theme="1"/>
      </font>
      <fill>
        <patternFill patternType="solid">
          <bgColor theme="0"/>
        </patternFill>
      </fill>
      <border>
        <left style="thin"/>
        <right style="thin"/>
        <top style="thin"/>
        <bottom style="thin"/>
      </border>
    </dxf>
    <dxf>
      <font>
        <name val="Cambria"/>
        <family val="1"/>
        <color theme="0" tint="-0.04997999966144562"/>
      </font>
      <fill>
        <patternFill patternType="solid">
          <bgColor theme="0" tint="-0.04997999966144562"/>
        </patternFill>
      </fill>
      <border>
        <left/>
        <right/>
        <top/>
        <bottom/>
      </border>
    </dxf>
    <dxf>
      <font>
        <name val="Cambria"/>
        <family val="1"/>
        <color theme="0" tint="-0.04997999966144562"/>
      </font>
      <fill>
        <patternFill patternType="solid">
          <bgColor theme="0" tint="-0.04997999966144562"/>
        </patternFill>
      </fill>
      <border>
        <left/>
        <right/>
        <top/>
        <bottom/>
      </border>
    </dxf>
    <dxf>
      <font>
        <color auto="1"/>
      </font>
      <fill>
        <patternFill patternType="solid">
          <bgColor theme="3" tint="0.5999600291252136"/>
        </patternFill>
      </fill>
      <border>
        <left style="thin"/>
        <right style="thin"/>
        <top style="thin"/>
        <bottom style="thin"/>
      </border>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solid">
          <bgColor theme="0" tint="-0.04997999966144562"/>
        </patternFill>
      </fill>
    </dxf>
    <dxf>
      <font>
        <color theme="1"/>
      </font>
      <fill>
        <patternFill patternType="none">
          <bgColor indexed="65"/>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ill>
        <patternFill>
          <bgColor rgb="FFFFFF00"/>
        </patternFill>
      </fill>
    </dxf>
    <dxf>
      <fill>
        <patternFill>
          <bgColor rgb="FFFFFF00"/>
        </patternFill>
      </fill>
      <border>
        <left style="thin"/>
        <right style="thin"/>
        <top style="thin"/>
        <bottom style="thin"/>
      </border>
    </dxf>
    <dxf>
      <fill>
        <patternFill>
          <bgColor rgb="FFFFFF00"/>
        </patternFill>
      </fill>
      <border>
        <left style="thin"/>
        <right style="thin"/>
        <top style="thin"/>
        <bottom style="thin"/>
      </border>
    </dxf>
    <dxf>
      <font>
        <color theme="0" tint="-0.04997999966144562"/>
      </font>
    </dxf>
    <dxf>
      <fill>
        <patternFill>
          <bgColor rgb="FFFFFF00"/>
        </patternFill>
      </fill>
    </dxf>
    <dxf>
      <font>
        <color theme="1"/>
      </font>
      <fill>
        <patternFill patternType="none">
          <bgColor indexed="65"/>
        </patternFill>
      </fill>
    </dxf>
    <dxf>
      <font>
        <color auto="1"/>
      </font>
      <fill>
        <patternFill>
          <bgColor theme="0" tint="-0.149959996342659"/>
        </patternFill>
      </fill>
    </dxf>
    <dxf>
      <font>
        <name val="Cambria"/>
        <color theme="0" tint="-0.04997999966144562"/>
      </font>
      <fill>
        <patternFill patternType="solid">
          <bgColor theme="0" tint="-0.04997999966144562"/>
        </patternFill>
      </fill>
    </dxf>
    <dxf>
      <font>
        <name val="Cambria"/>
        <color theme="0" tint="-0.04997999966144562"/>
      </font>
      <fill>
        <patternFill patternType="solid">
          <bgColor theme="0" tint="-0.04997999966144562"/>
        </patternFill>
      </fill>
    </dxf>
    <dxf>
      <font>
        <color theme="0" tint="-0.04997999966144562"/>
      </font>
      <fill>
        <patternFill>
          <bgColor theme="0" tint="-0.04997999966144562"/>
        </patternFill>
      </fill>
      <border>
        <left/>
        <right/>
        <top/>
        <bottom/>
      </border>
    </dxf>
    <dxf>
      <font>
        <name val="Cambria"/>
        <color theme="0" tint="-0.04997999966144562"/>
      </font>
      <fill>
        <patternFill>
          <bgColor theme="0" tint="-0.04997999966144562"/>
        </patternFill>
      </fill>
      <border>
        <left style="thin"/>
        <right/>
        <top/>
        <bottom/>
      </border>
    </dxf>
    <dxf>
      <font>
        <name val="Cambria"/>
        <color theme="0" tint="-0.04997999966144562"/>
      </font>
      <fill>
        <patternFill patternType="solid">
          <bgColor theme="0" tint="-0.04997999966144562"/>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border>
        <left style="thin"/>
        <right style="thin"/>
        <top style="thin"/>
        <bottom style="thin"/>
      </border>
    </dxf>
    <dxf>
      <fill>
        <patternFill>
          <bgColor rgb="FFFFFF00"/>
        </patternFill>
      </fill>
      <border>
        <left style="thin"/>
        <right style="thin"/>
        <top style="thin"/>
        <bottom style="thin"/>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04997999966144562"/>
        </patternFill>
      </fill>
      <border>
        <left style="thin"/>
        <right style="thin"/>
        <top style="thin"/>
        <bottom style="thin"/>
      </border>
    </dxf>
    <dxf>
      <fill>
        <patternFill>
          <bgColor theme="0" tint="-0.04997999966144562"/>
        </patternFill>
      </fill>
    </dxf>
    <dxf>
      <fill>
        <patternFill>
          <bgColor theme="0" tint="-0.04997999966144562"/>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0"/>
        </patternFill>
      </fill>
      <border>
        <left style="thin">
          <color rgb="FF000000"/>
        </left>
        <right style="thin">
          <color rgb="FF000000"/>
        </right>
        <top style="thin"/>
        <bottom style="thin">
          <color rgb="FF000000"/>
        </bottom>
      </border>
    </dxf>
    <dxf>
      <font>
        <color theme="0" tint="-0.04997999966144562"/>
      </font>
      <fill>
        <patternFill patternType="solid">
          <bgColor theme="0" tint="-0.04997999966144562"/>
        </patternFill>
      </fill>
      <border>
        <left>
          <color rgb="FF000000"/>
        </left>
        <right>
          <color rgb="FF000000"/>
        </right>
        <top>
          <color rgb="FF000000"/>
        </top>
        <bottom>
          <color rgb="FF000000"/>
        </bottom>
      </border>
    </dxf>
    <dxf>
      <font>
        <color theme="0" tint="-0.04997999966144562"/>
      </font>
      <fill>
        <patternFill>
          <bgColor theme="0" tint="-0.04997999966144562"/>
        </patternFill>
      </fill>
      <border>
        <left style="thin">
          <color rgb="FF000000"/>
        </left>
        <right>
          <color rgb="FF000000"/>
        </right>
        <top/>
        <bottom>
          <color rgb="FF000000"/>
        </bottom>
      </border>
    </dxf>
    <dxf>
      <font>
        <color theme="0" tint="-0.04997999966144562"/>
      </font>
      <fill>
        <patternFill>
          <bgColor theme="0" tint="-0.04997999966144562"/>
        </patternFill>
      </fill>
      <border>
        <left>
          <color rgb="FF000000"/>
        </left>
        <right>
          <color rgb="FF000000"/>
        </right>
        <top>
          <color rgb="FF000000"/>
        </top>
        <bottom>
          <color rgb="FF000000"/>
        </bottom>
      </border>
    </dxf>
    <dxf>
      <font>
        <color theme="0" tint="-0.04997999966144562"/>
      </font>
      <fill>
        <patternFill patternType="solid">
          <bgColor theme="0" tint="-0.04997999966144562"/>
        </patternFill>
      </fill>
      <border/>
    </dxf>
    <dxf>
      <font>
        <color auto="1"/>
      </font>
      <fill>
        <patternFill>
          <bgColor theme="0" tint="-0.149959996342659"/>
        </patternFill>
      </fill>
      <border/>
    </dxf>
    <dxf>
      <font>
        <color theme="1"/>
      </font>
      <fill>
        <patternFill patternType="none">
          <bgColor indexed="65"/>
        </patternFill>
      </fill>
      <border/>
    </dxf>
    <dxf>
      <font>
        <color theme="0" tint="-0.04997999966144562"/>
      </font>
      <border/>
    </dxf>
    <dxf>
      <font>
        <color theme="1"/>
      </font>
      <fill>
        <patternFill patternType="solid">
          <bgColor theme="0" tint="-0.04997999966144562"/>
        </patternFill>
      </fill>
      <border/>
    </dxf>
    <dxf>
      <font>
        <color auto="1"/>
      </font>
      <fill>
        <patternFill patternType="solid">
          <bgColor theme="3" tint="0.5999600291252136"/>
        </patternFill>
      </fill>
      <border>
        <left style="thin">
          <color rgb="FF000000"/>
        </left>
        <right style="thin">
          <color rgb="FF000000"/>
        </right>
        <top style="thin"/>
        <bottom style="thin">
          <color rgb="FF000000"/>
        </bottom>
      </border>
    </dxf>
    <dxf>
      <font>
        <color theme="1"/>
      </font>
      <fill>
        <patternFill patternType="solid">
          <bgColor theme="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54</xdr:row>
      <xdr:rowOff>180975</xdr:rowOff>
    </xdr:from>
    <xdr:to>
      <xdr:col>7</xdr:col>
      <xdr:colOff>361950</xdr:colOff>
      <xdr:row>55</xdr:row>
      <xdr:rowOff>0</xdr:rowOff>
    </xdr:to>
    <xdr:sp>
      <xdr:nvSpPr>
        <xdr:cNvPr id="1" name="Right Arrow 1"/>
        <xdr:cNvSpPr>
          <a:spLocks/>
        </xdr:cNvSpPr>
      </xdr:nvSpPr>
      <xdr:spPr>
        <a:xfrm flipH="1">
          <a:off x="2990850" y="15840075"/>
          <a:ext cx="142875" cy="123825"/>
        </a:xfrm>
        <a:prstGeom prst="rightArrow">
          <a:avLst>
            <a:gd name="adj" fmla="val 3217"/>
          </a:avLst>
        </a:prstGeom>
        <a:no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85725</xdr:colOff>
      <xdr:row>80</xdr:row>
      <xdr:rowOff>171450</xdr:rowOff>
    </xdr:from>
    <xdr:to>
      <xdr:col>7</xdr:col>
      <xdr:colOff>361950</xdr:colOff>
      <xdr:row>81</xdr:row>
      <xdr:rowOff>0</xdr:rowOff>
    </xdr:to>
    <xdr:sp>
      <xdr:nvSpPr>
        <xdr:cNvPr id="2" name="Right Arrow 1"/>
        <xdr:cNvSpPr>
          <a:spLocks/>
        </xdr:cNvSpPr>
      </xdr:nvSpPr>
      <xdr:spPr>
        <a:xfrm flipH="1">
          <a:off x="2857500" y="22955250"/>
          <a:ext cx="276225" cy="133350"/>
        </a:xfrm>
        <a:prstGeom prst="rightArrow">
          <a:avLst>
            <a:gd name="adj" fmla="val 14240"/>
          </a:avLst>
        </a:prstGeom>
        <a:noFill/>
        <a:ln w="127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23</xdr:row>
      <xdr:rowOff>95250</xdr:rowOff>
    </xdr:from>
    <xdr:to>
      <xdr:col>0</xdr:col>
      <xdr:colOff>8601075</xdr:colOff>
      <xdr:row>54</xdr:row>
      <xdr:rowOff>57150</xdr:rowOff>
    </xdr:to>
    <xdr:pic>
      <xdr:nvPicPr>
        <xdr:cNvPr id="1" name="Picture 1"/>
        <xdr:cNvPicPr preferRelativeResize="1">
          <a:picLocks noChangeAspect="1"/>
        </xdr:cNvPicPr>
      </xdr:nvPicPr>
      <xdr:blipFill>
        <a:blip r:embed="rId1"/>
        <a:srcRect r="20324"/>
        <a:stretch>
          <a:fillRect/>
        </a:stretch>
      </xdr:blipFill>
      <xdr:spPr>
        <a:xfrm>
          <a:off x="314325" y="6400800"/>
          <a:ext cx="8286750" cy="5572125"/>
        </a:xfrm>
        <a:prstGeom prst="rect">
          <a:avLst/>
        </a:prstGeom>
        <a:noFill/>
        <a:ln w="9525" cmpd="sng">
          <a:noFill/>
        </a:ln>
      </xdr:spPr>
    </xdr:pic>
    <xdr:clientData/>
  </xdr:twoCellAnchor>
  <xdr:twoCellAnchor editAs="oneCell">
    <xdr:from>
      <xdr:col>0</xdr:col>
      <xdr:colOff>323850</xdr:colOff>
      <xdr:row>16</xdr:row>
      <xdr:rowOff>0</xdr:rowOff>
    </xdr:from>
    <xdr:to>
      <xdr:col>0</xdr:col>
      <xdr:colOff>8601075</xdr:colOff>
      <xdr:row>18</xdr:row>
      <xdr:rowOff>152400</xdr:rowOff>
    </xdr:to>
    <xdr:pic>
      <xdr:nvPicPr>
        <xdr:cNvPr id="2" name="Picture 1"/>
        <xdr:cNvPicPr preferRelativeResize="1">
          <a:picLocks noChangeAspect="1"/>
        </xdr:cNvPicPr>
      </xdr:nvPicPr>
      <xdr:blipFill>
        <a:blip r:embed="rId2"/>
        <a:stretch>
          <a:fillRect/>
        </a:stretch>
      </xdr:blipFill>
      <xdr:spPr>
        <a:xfrm>
          <a:off x="323850" y="4495800"/>
          <a:ext cx="82772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126"/>
  <sheetViews>
    <sheetView showGridLines="0" showRowColHeaders="0" tabSelected="1" view="pageLayout" showRuler="0" workbookViewId="0" topLeftCell="A1">
      <selection activeCell="F2" sqref="F2:O2"/>
    </sheetView>
  </sheetViews>
  <sheetFormatPr defaultColWidth="0.42578125" defaultRowHeight="24" customHeight="1"/>
  <cols>
    <col min="1" max="1" width="5.57421875" style="34" customWidth="1"/>
    <col min="2" max="21" width="6.00390625" style="32" customWidth="1"/>
    <col min="22" max="22" width="5.57421875" style="34" customWidth="1"/>
    <col min="23" max="23" width="4.28125" style="32" hidden="1" customWidth="1"/>
    <col min="24" max="24" width="4.28125" style="32" customWidth="1"/>
    <col min="25" max="16384" width="0.42578125" style="32" customWidth="1"/>
  </cols>
  <sheetData>
    <row r="1" spans="1:22" ht="8.25" customHeight="1">
      <c r="A1" s="135"/>
      <c r="B1" s="135"/>
      <c r="C1" s="135"/>
      <c r="D1" s="135"/>
      <c r="E1" s="135"/>
      <c r="F1" s="135"/>
      <c r="G1" s="135"/>
      <c r="H1" s="135"/>
      <c r="I1" s="135"/>
      <c r="J1" s="135"/>
      <c r="K1" s="135"/>
      <c r="L1" s="135"/>
      <c r="M1" s="135"/>
      <c r="N1" s="135"/>
      <c r="O1" s="135"/>
      <c r="P1" s="135"/>
      <c r="Q1" s="135"/>
      <c r="R1" s="135"/>
      <c r="S1" s="135"/>
      <c r="T1" s="135"/>
      <c r="U1" s="135"/>
      <c r="V1" s="135"/>
    </row>
    <row r="2" spans="1:22" ht="24" customHeight="1">
      <c r="A2" s="135"/>
      <c r="B2" s="260" t="s">
        <v>0</v>
      </c>
      <c r="C2" s="261"/>
      <c r="D2" s="261"/>
      <c r="E2" s="262"/>
      <c r="F2" s="287"/>
      <c r="G2" s="287"/>
      <c r="H2" s="287"/>
      <c r="I2" s="287"/>
      <c r="J2" s="287"/>
      <c r="K2" s="287"/>
      <c r="L2" s="287"/>
      <c r="M2" s="287"/>
      <c r="N2" s="287"/>
      <c r="O2" s="287"/>
      <c r="P2" s="260" t="s">
        <v>74</v>
      </c>
      <c r="Q2" s="261"/>
      <c r="R2" s="262"/>
      <c r="S2" s="31"/>
      <c r="T2" s="31"/>
      <c r="U2" s="31"/>
      <c r="V2" s="168" t="s">
        <v>121</v>
      </c>
    </row>
    <row r="3" spans="1:23" ht="24" customHeight="1">
      <c r="A3" s="135"/>
      <c r="B3" s="280" t="s">
        <v>119</v>
      </c>
      <c r="C3" s="280"/>
      <c r="D3" s="280"/>
      <c r="E3" s="280"/>
      <c r="F3" s="280"/>
      <c r="G3" s="280"/>
      <c r="H3" s="280"/>
      <c r="I3" s="280"/>
      <c r="J3" s="280"/>
      <c r="K3" s="280"/>
      <c r="L3" s="280"/>
      <c r="M3" s="280"/>
      <c r="N3" s="280"/>
      <c r="O3" s="280"/>
      <c r="P3" s="280"/>
      <c r="Q3" s="280"/>
      <c r="R3" s="280"/>
      <c r="S3" s="280"/>
      <c r="T3" s="280"/>
      <c r="U3" s="280"/>
      <c r="V3" s="135"/>
      <c r="W3" s="33"/>
    </row>
    <row r="4" spans="1:23" ht="24" customHeight="1">
      <c r="A4" s="135"/>
      <c r="B4" s="251" t="s">
        <v>52</v>
      </c>
      <c r="C4" s="251"/>
      <c r="D4" s="251"/>
      <c r="E4" s="251"/>
      <c r="F4" s="251"/>
      <c r="G4" s="251"/>
      <c r="H4" s="251"/>
      <c r="I4" s="251"/>
      <c r="J4" s="251"/>
      <c r="K4" s="251"/>
      <c r="L4" s="251"/>
      <c r="M4" s="251"/>
      <c r="N4" s="251"/>
      <c r="O4" s="251"/>
      <c r="P4" s="251"/>
      <c r="Q4" s="251"/>
      <c r="R4" s="251"/>
      <c r="S4" s="251"/>
      <c r="T4" s="251"/>
      <c r="U4" s="251"/>
      <c r="V4" s="135"/>
      <c r="W4" s="35"/>
    </row>
    <row r="5" spans="1:23" s="34" customFormat="1" ht="8.25" customHeight="1">
      <c r="A5" s="135"/>
      <c r="B5" s="136"/>
      <c r="C5" s="136"/>
      <c r="D5" s="136"/>
      <c r="E5" s="136"/>
      <c r="F5" s="136"/>
      <c r="G5" s="136"/>
      <c r="H5" s="136"/>
      <c r="I5" s="136"/>
      <c r="J5" s="136"/>
      <c r="K5" s="136"/>
      <c r="L5" s="136"/>
      <c r="M5" s="136"/>
      <c r="N5" s="136"/>
      <c r="O5" s="136"/>
      <c r="P5" s="136"/>
      <c r="Q5" s="136"/>
      <c r="R5" s="136"/>
      <c r="S5" s="136"/>
      <c r="T5" s="136"/>
      <c r="U5" s="136"/>
      <c r="V5" s="135"/>
      <c r="W5" s="35"/>
    </row>
    <row r="6" spans="1:23" ht="24" customHeight="1">
      <c r="A6" s="135"/>
      <c r="B6" s="256" t="s">
        <v>6</v>
      </c>
      <c r="C6" s="257"/>
      <c r="D6" s="36"/>
      <c r="E6" s="256" t="s">
        <v>9</v>
      </c>
      <c r="F6" s="256"/>
      <c r="G6" s="256"/>
      <c r="H6" s="237"/>
      <c r="I6" s="237"/>
      <c r="J6" s="237"/>
      <c r="K6" s="237"/>
      <c r="L6" s="237"/>
      <c r="M6" s="237"/>
      <c r="N6" s="254" t="s">
        <v>7</v>
      </c>
      <c r="O6" s="255"/>
      <c r="P6" s="237"/>
      <c r="Q6" s="237"/>
      <c r="R6" s="237"/>
      <c r="S6" s="237"/>
      <c r="T6" s="237"/>
      <c r="U6" s="237"/>
      <c r="V6" s="135"/>
      <c r="W6" s="35"/>
    </row>
    <row r="7" spans="1:23" ht="24" customHeight="1">
      <c r="A7" s="135"/>
      <c r="B7" s="264" t="s">
        <v>72</v>
      </c>
      <c r="C7" s="265"/>
      <c r="D7" s="265"/>
      <c r="E7" s="266"/>
      <c r="F7" s="237"/>
      <c r="G7" s="237"/>
      <c r="H7" s="237"/>
      <c r="I7" s="237"/>
      <c r="J7" s="237"/>
      <c r="K7" s="237"/>
      <c r="L7" s="237"/>
      <c r="M7" s="237"/>
      <c r="N7" s="264" t="s">
        <v>1</v>
      </c>
      <c r="O7" s="265"/>
      <c r="P7" s="266"/>
      <c r="Q7" s="263"/>
      <c r="R7" s="263"/>
      <c r="S7" s="263"/>
      <c r="T7" s="258" t="s">
        <v>57</v>
      </c>
      <c r="U7" s="259"/>
      <c r="V7" s="167"/>
      <c r="W7" s="35"/>
    </row>
    <row r="8" spans="1:23" ht="24" customHeight="1">
      <c r="A8" s="135"/>
      <c r="B8" s="256" t="s">
        <v>73</v>
      </c>
      <c r="C8" s="256"/>
      <c r="D8" s="256"/>
      <c r="E8" s="256"/>
      <c r="F8" s="237"/>
      <c r="G8" s="237"/>
      <c r="H8" s="237"/>
      <c r="I8" s="237"/>
      <c r="J8" s="237"/>
      <c r="K8" s="237"/>
      <c r="L8" s="237"/>
      <c r="M8" s="237"/>
      <c r="N8" s="254" t="s">
        <v>12</v>
      </c>
      <c r="O8" s="255"/>
      <c r="P8" s="237"/>
      <c r="Q8" s="237"/>
      <c r="R8" s="237"/>
      <c r="S8" s="237"/>
      <c r="T8" s="237"/>
      <c r="U8" s="237"/>
      <c r="V8" s="135"/>
      <c r="W8" s="35"/>
    </row>
    <row r="9" spans="1:23" ht="24" customHeight="1">
      <c r="A9" s="135"/>
      <c r="B9" s="256" t="s">
        <v>2</v>
      </c>
      <c r="C9" s="256"/>
      <c r="D9" s="256"/>
      <c r="E9" s="256"/>
      <c r="F9" s="237"/>
      <c r="G9" s="237"/>
      <c r="H9" s="237"/>
      <c r="I9" s="237"/>
      <c r="J9" s="237"/>
      <c r="K9" s="237"/>
      <c r="L9" s="237"/>
      <c r="M9" s="237"/>
      <c r="N9" s="237"/>
      <c r="O9" s="237"/>
      <c r="P9" s="237"/>
      <c r="Q9" s="237"/>
      <c r="R9" s="237"/>
      <c r="S9" s="237"/>
      <c r="T9" s="237"/>
      <c r="U9" s="237"/>
      <c r="V9" s="135"/>
      <c r="W9" s="35"/>
    </row>
    <row r="10" spans="1:23" ht="24" customHeight="1">
      <c r="A10" s="135"/>
      <c r="B10" s="256" t="s">
        <v>8</v>
      </c>
      <c r="C10" s="256"/>
      <c r="D10" s="256"/>
      <c r="E10" s="256"/>
      <c r="F10" s="237"/>
      <c r="G10" s="237"/>
      <c r="H10" s="237"/>
      <c r="I10" s="237"/>
      <c r="J10" s="237"/>
      <c r="K10" s="237"/>
      <c r="L10" s="237"/>
      <c r="M10" s="237"/>
      <c r="N10" s="256" t="s">
        <v>162</v>
      </c>
      <c r="O10" s="256"/>
      <c r="P10" s="277"/>
      <c r="Q10" s="278"/>
      <c r="R10" s="278"/>
      <c r="S10" s="278"/>
      <c r="T10" s="278"/>
      <c r="U10" s="279"/>
      <c r="V10" s="135"/>
      <c r="W10" s="24"/>
    </row>
    <row r="11" spans="1:23" s="34" customFormat="1" ht="24" customHeight="1">
      <c r="A11" s="135"/>
      <c r="B11" s="137"/>
      <c r="C11" s="138"/>
      <c r="D11" s="138"/>
      <c r="E11" s="139"/>
      <c r="F11" s="139"/>
      <c r="G11" s="139"/>
      <c r="H11" s="139"/>
      <c r="I11" s="139"/>
      <c r="J11" s="139"/>
      <c r="K11" s="139"/>
      <c r="L11" s="139"/>
      <c r="M11" s="137"/>
      <c r="N11" s="138"/>
      <c r="O11" s="140"/>
      <c r="P11" s="140"/>
      <c r="Q11" s="140"/>
      <c r="R11" s="140"/>
      <c r="S11" s="140"/>
      <c r="T11" s="141"/>
      <c r="U11" s="141"/>
      <c r="V11" s="135"/>
      <c r="W11" s="24" t="s">
        <v>99</v>
      </c>
    </row>
    <row r="12" spans="1:23" ht="24" customHeight="1">
      <c r="A12" s="135"/>
      <c r="B12" s="251" t="s">
        <v>56</v>
      </c>
      <c r="C12" s="251"/>
      <c r="D12" s="251"/>
      <c r="E12" s="251"/>
      <c r="F12" s="251"/>
      <c r="G12" s="251"/>
      <c r="H12" s="251"/>
      <c r="I12" s="251"/>
      <c r="J12" s="251"/>
      <c r="K12" s="251"/>
      <c r="L12" s="251"/>
      <c r="M12" s="251"/>
      <c r="N12" s="251"/>
      <c r="O12" s="251"/>
      <c r="P12" s="251"/>
      <c r="Q12" s="251"/>
      <c r="R12" s="251"/>
      <c r="S12" s="251"/>
      <c r="T12" s="251"/>
      <c r="U12" s="251"/>
      <c r="V12" s="135"/>
      <c r="W12" s="24" t="s">
        <v>65</v>
      </c>
    </row>
    <row r="13" spans="1:23" s="34" customFormat="1" ht="8.25" customHeight="1">
      <c r="A13" s="135"/>
      <c r="B13" s="136"/>
      <c r="C13" s="136"/>
      <c r="D13" s="136"/>
      <c r="E13" s="136"/>
      <c r="F13" s="136"/>
      <c r="G13" s="136"/>
      <c r="H13" s="136"/>
      <c r="I13" s="136"/>
      <c r="J13" s="136"/>
      <c r="K13" s="136"/>
      <c r="L13" s="136"/>
      <c r="M13" s="136"/>
      <c r="N13" s="136"/>
      <c r="O13" s="136"/>
      <c r="P13" s="136"/>
      <c r="Q13" s="136"/>
      <c r="R13" s="136"/>
      <c r="S13" s="136"/>
      <c r="T13" s="136"/>
      <c r="U13" s="136"/>
      <c r="V13" s="135"/>
      <c r="W13" s="24" t="s">
        <v>11</v>
      </c>
    </row>
    <row r="14" spans="1:23" ht="24" customHeight="1">
      <c r="A14" s="135"/>
      <c r="B14" s="282" t="s">
        <v>66</v>
      </c>
      <c r="C14" s="283"/>
      <c r="D14" s="283"/>
      <c r="E14" s="283"/>
      <c r="F14" s="283"/>
      <c r="G14" s="283"/>
      <c r="H14" s="288"/>
      <c r="I14" s="288"/>
      <c r="J14" s="288"/>
      <c r="K14" s="135"/>
      <c r="L14" s="213" t="s">
        <v>16</v>
      </c>
      <c r="M14" s="213"/>
      <c r="N14" s="13">
        <f>IF(Date_Left&lt;&gt;"",INT(YEARFRAC(dob,Date_Left)),"")</f>
      </c>
      <c r="O14" s="135"/>
      <c r="P14" s="269" t="s">
        <v>92</v>
      </c>
      <c r="Q14" s="270"/>
      <c r="R14" s="270"/>
      <c r="S14" s="270"/>
      <c r="T14" s="271"/>
      <c r="U14" s="27"/>
      <c r="V14" s="135"/>
      <c r="W14" s="24" t="s">
        <v>64</v>
      </c>
    </row>
    <row r="15" spans="1:23" ht="24" customHeight="1">
      <c r="A15" s="135"/>
      <c r="B15" s="142"/>
      <c r="C15" s="142"/>
      <c r="D15" s="142"/>
      <c r="E15" s="142"/>
      <c r="F15" s="142"/>
      <c r="G15" s="142"/>
      <c r="H15" s="281" t="s">
        <v>57</v>
      </c>
      <c r="I15" s="281"/>
      <c r="J15" s="281"/>
      <c r="K15" s="143"/>
      <c r="L15" s="143"/>
      <c r="M15" s="142"/>
      <c r="N15" s="142"/>
      <c r="O15" s="142"/>
      <c r="P15" s="142"/>
      <c r="Q15" s="142"/>
      <c r="R15" s="142"/>
      <c r="S15" s="142"/>
      <c r="T15" s="142"/>
      <c r="U15" s="142"/>
      <c r="V15" s="135"/>
      <c r="W15" s="24"/>
    </row>
    <row r="16" spans="1:23" s="34" customFormat="1" ht="24" customHeight="1">
      <c r="A16" s="135"/>
      <c r="B16" s="211" t="s">
        <v>169</v>
      </c>
      <c r="C16" s="211"/>
      <c r="D16" s="211"/>
      <c r="E16" s="211"/>
      <c r="F16" s="211"/>
      <c r="G16" s="211"/>
      <c r="H16" s="276">
        <v>365</v>
      </c>
      <c r="I16" s="276"/>
      <c r="J16" s="269" t="s">
        <v>101</v>
      </c>
      <c r="K16" s="270"/>
      <c r="L16" s="270"/>
      <c r="M16" s="270"/>
      <c r="N16" s="271"/>
      <c r="O16" s="37">
        <v>37</v>
      </c>
      <c r="P16" s="269" t="s">
        <v>91</v>
      </c>
      <c r="Q16" s="270"/>
      <c r="R16" s="270"/>
      <c r="S16" s="270"/>
      <c r="T16" s="271"/>
      <c r="U16" s="37">
        <v>37</v>
      </c>
      <c r="V16" s="135"/>
      <c r="W16" s="38"/>
    </row>
    <row r="17" spans="1:23" s="34" customFormat="1" ht="24" customHeight="1">
      <c r="A17" s="135"/>
      <c r="B17" s="236" t="s">
        <v>168</v>
      </c>
      <c r="C17" s="236"/>
      <c r="D17" s="236"/>
      <c r="E17" s="236"/>
      <c r="F17" s="236"/>
      <c r="G17" s="236"/>
      <c r="H17" s="236"/>
      <c r="I17" s="236"/>
      <c r="J17" s="236" t="s">
        <v>96</v>
      </c>
      <c r="K17" s="236"/>
      <c r="L17" s="236"/>
      <c r="M17" s="236"/>
      <c r="N17" s="236"/>
      <c r="O17" s="236"/>
      <c r="P17" s="236" t="s">
        <v>170</v>
      </c>
      <c r="Q17" s="236"/>
      <c r="R17" s="236"/>
      <c r="S17" s="236"/>
      <c r="T17" s="236"/>
      <c r="U17" s="236"/>
      <c r="V17" s="135"/>
      <c r="W17" s="24" t="s">
        <v>71</v>
      </c>
    </row>
    <row r="18" spans="1:22" ht="24" customHeight="1">
      <c r="A18" s="135"/>
      <c r="B18" s="272" t="s">
        <v>84</v>
      </c>
      <c r="C18" s="272"/>
      <c r="D18" s="272"/>
      <c r="E18" s="272"/>
      <c r="F18" s="272"/>
      <c r="G18" s="272"/>
      <c r="H18" s="144"/>
      <c r="I18" s="145"/>
      <c r="J18" s="135"/>
      <c r="K18" s="135"/>
      <c r="L18" s="135"/>
      <c r="M18" s="135"/>
      <c r="N18" s="135"/>
      <c r="O18" s="135"/>
      <c r="P18" s="135"/>
      <c r="Q18" s="135"/>
      <c r="R18" s="135"/>
      <c r="S18" s="135"/>
      <c r="T18" s="135"/>
      <c r="U18" s="177"/>
      <c r="V18" s="135"/>
    </row>
    <row r="19" spans="1:23" ht="24" customHeight="1">
      <c r="A19" s="135"/>
      <c r="B19" s="223" t="s">
        <v>190</v>
      </c>
      <c r="C19" s="223"/>
      <c r="D19" s="223"/>
      <c r="E19" s="223"/>
      <c r="F19" s="223"/>
      <c r="G19" s="223"/>
      <c r="H19" s="224"/>
      <c r="I19" s="275" t="s">
        <v>78</v>
      </c>
      <c r="J19" s="275"/>
      <c r="K19" s="275"/>
      <c r="L19" s="275"/>
      <c r="M19" s="275"/>
      <c r="N19" s="275"/>
      <c r="O19" s="275"/>
      <c r="P19" s="275"/>
      <c r="Q19" s="275"/>
      <c r="R19" s="275"/>
      <c r="S19" s="275"/>
      <c r="T19" s="275"/>
      <c r="U19" s="27"/>
      <c r="V19" s="135"/>
      <c r="W19" s="24"/>
    </row>
    <row r="20" spans="1:23" ht="24" customHeight="1">
      <c r="A20" s="135"/>
      <c r="B20" s="223"/>
      <c r="C20" s="223"/>
      <c r="D20" s="223"/>
      <c r="E20" s="223"/>
      <c r="F20" s="223"/>
      <c r="G20" s="223"/>
      <c r="H20" s="224"/>
      <c r="I20" s="273">
        <f>IF(U19="Yes","Now complete section 6, Declaration.","")</f>
      </c>
      <c r="J20" s="273"/>
      <c r="K20" s="273"/>
      <c r="L20" s="273"/>
      <c r="M20" s="273"/>
      <c r="N20" s="273"/>
      <c r="O20" s="273"/>
      <c r="P20" s="273"/>
      <c r="Q20" s="273"/>
      <c r="R20" s="273"/>
      <c r="S20" s="273"/>
      <c r="T20" s="273"/>
      <c r="U20" s="274"/>
      <c r="V20" s="135"/>
      <c r="W20" s="24"/>
    </row>
    <row r="21" spans="1:23" ht="24" customHeight="1">
      <c r="A21" s="135"/>
      <c r="B21" s="223" t="s">
        <v>75</v>
      </c>
      <c r="C21" s="223"/>
      <c r="D21" s="223"/>
      <c r="E21" s="223"/>
      <c r="F21" s="223"/>
      <c r="G21" s="223"/>
      <c r="H21" s="224"/>
      <c r="I21" s="229" t="s">
        <v>81</v>
      </c>
      <c r="J21" s="229"/>
      <c r="K21" s="229"/>
      <c r="L21" s="253"/>
      <c r="M21" s="253"/>
      <c r="N21" s="253"/>
      <c r="O21" s="253"/>
      <c r="P21" s="253"/>
      <c r="Q21" s="253"/>
      <c r="R21" s="253"/>
      <c r="S21" s="253"/>
      <c r="T21" s="253"/>
      <c r="U21" s="253"/>
      <c r="V21" s="135"/>
      <c r="W21" s="24"/>
    </row>
    <row r="22" spans="1:23" ht="24" customHeight="1">
      <c r="A22" s="135"/>
      <c r="B22" s="223"/>
      <c r="C22" s="223"/>
      <c r="D22" s="223"/>
      <c r="E22" s="223"/>
      <c r="F22" s="223"/>
      <c r="G22" s="223"/>
      <c r="H22" s="224"/>
      <c r="I22" s="229"/>
      <c r="J22" s="229"/>
      <c r="K22" s="229"/>
      <c r="L22" s="253"/>
      <c r="M22" s="253"/>
      <c r="N22" s="253"/>
      <c r="O22" s="253"/>
      <c r="P22" s="253"/>
      <c r="Q22" s="253"/>
      <c r="R22" s="253"/>
      <c r="S22" s="253"/>
      <c r="T22" s="253"/>
      <c r="U22" s="253"/>
      <c r="V22" s="135"/>
      <c r="W22" s="24"/>
    </row>
    <row r="23" spans="1:22" ht="24" customHeight="1">
      <c r="A23" s="135"/>
      <c r="B23" s="223" t="s">
        <v>187</v>
      </c>
      <c r="C23" s="223"/>
      <c r="D23" s="223"/>
      <c r="E23" s="223"/>
      <c r="F23" s="223"/>
      <c r="G23" s="223"/>
      <c r="H23" s="224"/>
      <c r="I23" s="252">
        <f>IF(H23="x","Refunds of contributions should not be made by employers, with the exception of members who opted out within 3 months.","")</f>
      </c>
      <c r="J23" s="252"/>
      <c r="K23" s="252"/>
      <c r="L23" s="252"/>
      <c r="M23" s="252"/>
      <c r="N23" s="252"/>
      <c r="O23" s="252"/>
      <c r="P23" s="252"/>
      <c r="Q23" s="252"/>
      <c r="R23" s="252"/>
      <c r="S23" s="252"/>
      <c r="T23" s="252"/>
      <c r="U23" s="252"/>
      <c r="V23" s="135"/>
    </row>
    <row r="24" spans="1:22" ht="24" customHeight="1">
      <c r="A24" s="135"/>
      <c r="B24" s="223"/>
      <c r="C24" s="223"/>
      <c r="D24" s="223"/>
      <c r="E24" s="223"/>
      <c r="F24" s="223"/>
      <c r="G24" s="223"/>
      <c r="H24" s="224"/>
      <c r="I24" s="252"/>
      <c r="J24" s="252"/>
      <c r="K24" s="252"/>
      <c r="L24" s="252"/>
      <c r="M24" s="252"/>
      <c r="N24" s="252"/>
      <c r="O24" s="252"/>
      <c r="P24" s="252"/>
      <c r="Q24" s="252"/>
      <c r="R24" s="252"/>
      <c r="S24" s="252"/>
      <c r="T24" s="252"/>
      <c r="U24" s="252"/>
      <c r="V24" s="135"/>
    </row>
    <row r="25" spans="1:22" ht="24" customHeight="1">
      <c r="A25" s="135"/>
      <c r="B25" s="223" t="s">
        <v>186</v>
      </c>
      <c r="C25" s="223"/>
      <c r="D25" s="223"/>
      <c r="E25" s="223"/>
      <c r="F25" s="223"/>
      <c r="G25" s="223"/>
      <c r="H25" s="224"/>
      <c r="I25" s="252">
        <f>IF(H25="x","This reason for leaving also applies to those dismissed on ill health grounds, who didn't meet the requirements for LGPS ill health retirement.","")</f>
      </c>
      <c r="J25" s="252"/>
      <c r="K25" s="252"/>
      <c r="L25" s="252"/>
      <c r="M25" s="252"/>
      <c r="N25" s="252"/>
      <c r="O25" s="252"/>
      <c r="P25" s="252"/>
      <c r="Q25" s="252"/>
      <c r="R25" s="252"/>
      <c r="S25" s="252"/>
      <c r="T25" s="252"/>
      <c r="U25" s="252"/>
      <c r="V25" s="135"/>
    </row>
    <row r="26" spans="1:22" ht="24" customHeight="1">
      <c r="A26" s="135"/>
      <c r="B26" s="223"/>
      <c r="C26" s="223"/>
      <c r="D26" s="223"/>
      <c r="E26" s="223"/>
      <c r="F26" s="223"/>
      <c r="G26" s="223"/>
      <c r="H26" s="224"/>
      <c r="I26" s="252"/>
      <c r="J26" s="252"/>
      <c r="K26" s="252"/>
      <c r="L26" s="252"/>
      <c r="M26" s="252"/>
      <c r="N26" s="252"/>
      <c r="O26" s="252"/>
      <c r="P26" s="252"/>
      <c r="Q26" s="252"/>
      <c r="R26" s="252"/>
      <c r="S26" s="252"/>
      <c r="T26" s="252"/>
      <c r="U26" s="252"/>
      <c r="V26" s="135"/>
    </row>
    <row r="27" spans="1:23" ht="24" customHeight="1">
      <c r="A27" s="135"/>
      <c r="B27" s="223" t="s">
        <v>61</v>
      </c>
      <c r="C27" s="223"/>
      <c r="D27" s="223"/>
      <c r="E27" s="223"/>
      <c r="F27" s="223"/>
      <c r="G27" s="223"/>
      <c r="H27" s="224"/>
      <c r="I27" s="318">
        <f>IF(H27="x",W27,"")</f>
      </c>
      <c r="J27" s="318"/>
      <c r="K27" s="318"/>
      <c r="L27" s="318"/>
      <c r="M27" s="318"/>
      <c r="N27" s="318"/>
      <c r="O27" s="318"/>
      <c r="P27" s="318"/>
      <c r="Q27" s="318"/>
      <c r="R27" s="318"/>
      <c r="S27" s="318"/>
      <c r="T27" s="318"/>
      <c r="U27" s="318"/>
      <c r="V27" s="135"/>
      <c r="W27" s="32" t="s">
        <v>79</v>
      </c>
    </row>
    <row r="28" spans="1:22" ht="24" customHeight="1">
      <c r="A28" s="135"/>
      <c r="B28" s="223"/>
      <c r="C28" s="223"/>
      <c r="D28" s="223"/>
      <c r="E28" s="223"/>
      <c r="F28" s="223"/>
      <c r="G28" s="223"/>
      <c r="H28" s="224"/>
      <c r="I28" s="318"/>
      <c r="J28" s="318"/>
      <c r="K28" s="318"/>
      <c r="L28" s="318"/>
      <c r="M28" s="318"/>
      <c r="N28" s="318"/>
      <c r="O28" s="318"/>
      <c r="P28" s="318"/>
      <c r="Q28" s="318"/>
      <c r="R28" s="318"/>
      <c r="S28" s="318"/>
      <c r="T28" s="318"/>
      <c r="U28" s="318"/>
      <c r="V28" s="135"/>
    </row>
    <row r="29" spans="1:22" ht="24" customHeight="1">
      <c r="A29" s="135"/>
      <c r="B29" s="223" t="s">
        <v>188</v>
      </c>
      <c r="C29" s="223"/>
      <c r="D29" s="223"/>
      <c r="E29" s="223"/>
      <c r="F29" s="223"/>
      <c r="G29" s="223"/>
      <c r="H29" s="224"/>
      <c r="I29" s="252">
        <f>IF(H29="x","Derbyshire Pension Fund is unable to release pension benefits until evidence of the employer's decision and acceptance of any shortfall cost has been received.","")</f>
      </c>
      <c r="J29" s="252"/>
      <c r="K29" s="252"/>
      <c r="L29" s="252"/>
      <c r="M29" s="252"/>
      <c r="N29" s="252"/>
      <c r="O29" s="252"/>
      <c r="P29" s="252"/>
      <c r="Q29" s="252"/>
      <c r="R29" s="252"/>
      <c r="S29" s="252"/>
      <c r="T29" s="252"/>
      <c r="U29" s="252"/>
      <c r="V29" s="135"/>
    </row>
    <row r="30" spans="1:22" ht="24" customHeight="1">
      <c r="A30" s="135"/>
      <c r="B30" s="223"/>
      <c r="C30" s="223"/>
      <c r="D30" s="223"/>
      <c r="E30" s="223"/>
      <c r="F30" s="223"/>
      <c r="G30" s="223"/>
      <c r="H30" s="224"/>
      <c r="I30" s="252"/>
      <c r="J30" s="252"/>
      <c r="K30" s="252"/>
      <c r="L30" s="252"/>
      <c r="M30" s="252"/>
      <c r="N30" s="252"/>
      <c r="O30" s="252"/>
      <c r="P30" s="252"/>
      <c r="Q30" s="252"/>
      <c r="R30" s="252"/>
      <c r="S30" s="252"/>
      <c r="T30" s="252"/>
      <c r="U30" s="252"/>
      <c r="V30" s="135"/>
    </row>
    <row r="31" spans="1:22" ht="24" customHeight="1">
      <c r="A31" s="135"/>
      <c r="B31" s="223" t="s">
        <v>13</v>
      </c>
      <c r="C31" s="223"/>
      <c r="D31" s="223"/>
      <c r="E31" s="223"/>
      <c r="F31" s="223"/>
      <c r="G31" s="223"/>
      <c r="H31" s="224"/>
      <c r="I31" s="229" t="s">
        <v>100</v>
      </c>
      <c r="J31" s="229"/>
      <c r="K31" s="229"/>
      <c r="L31" s="229"/>
      <c r="M31" s="229"/>
      <c r="N31" s="229"/>
      <c r="O31" s="228"/>
      <c r="P31" s="228"/>
      <c r="Q31" s="135"/>
      <c r="R31" s="135"/>
      <c r="S31" s="135"/>
      <c r="T31" s="135"/>
      <c r="U31" s="135"/>
      <c r="V31" s="135"/>
    </row>
    <row r="32" spans="1:22" ht="24" customHeight="1">
      <c r="A32" s="135"/>
      <c r="B32" s="223"/>
      <c r="C32" s="223"/>
      <c r="D32" s="223"/>
      <c r="E32" s="223"/>
      <c r="F32" s="223"/>
      <c r="G32" s="223"/>
      <c r="H32" s="224"/>
      <c r="I32" s="319">
        <f>IF(H31="x","Derbyshire Pension Fund is unable to release pension benefits until evidence of the employer's decision and acceptance of any shortfall cost has been received.","")</f>
      </c>
      <c r="J32" s="252"/>
      <c r="K32" s="252"/>
      <c r="L32" s="252"/>
      <c r="M32" s="252"/>
      <c r="N32" s="252"/>
      <c r="O32" s="252"/>
      <c r="P32" s="252"/>
      <c r="Q32" s="252"/>
      <c r="R32" s="252"/>
      <c r="S32" s="252"/>
      <c r="T32" s="252"/>
      <c r="U32" s="252"/>
      <c r="V32" s="135"/>
    </row>
    <row r="33" spans="1:22" ht="24" customHeight="1">
      <c r="A33" s="135"/>
      <c r="B33" s="223" t="s">
        <v>189</v>
      </c>
      <c r="C33" s="223"/>
      <c r="D33" s="223"/>
      <c r="E33" s="223"/>
      <c r="F33" s="223"/>
      <c r="G33" s="223"/>
      <c r="H33" s="224"/>
      <c r="I33" s="318">
        <f>IF(H33="x","Refunds of contributions should not be made by employers, with the exception of members who opted out within 3 months.","")</f>
      </c>
      <c r="J33" s="318"/>
      <c r="K33" s="318"/>
      <c r="L33" s="318"/>
      <c r="M33" s="318"/>
      <c r="N33" s="318"/>
      <c r="O33" s="318"/>
      <c r="P33" s="318"/>
      <c r="Q33" s="318"/>
      <c r="R33" s="318"/>
      <c r="S33" s="318"/>
      <c r="T33" s="318"/>
      <c r="U33" s="318"/>
      <c r="V33" s="135"/>
    </row>
    <row r="34" spans="1:22" ht="24" customHeight="1">
      <c r="A34" s="135"/>
      <c r="B34" s="223"/>
      <c r="C34" s="223"/>
      <c r="D34" s="223"/>
      <c r="E34" s="223"/>
      <c r="F34" s="223"/>
      <c r="G34" s="223"/>
      <c r="H34" s="224"/>
      <c r="I34" s="318"/>
      <c r="J34" s="318"/>
      <c r="K34" s="318"/>
      <c r="L34" s="318"/>
      <c r="M34" s="318"/>
      <c r="N34" s="318"/>
      <c r="O34" s="318"/>
      <c r="P34" s="318"/>
      <c r="Q34" s="318"/>
      <c r="R34" s="318"/>
      <c r="S34" s="318"/>
      <c r="T34" s="318"/>
      <c r="U34" s="318"/>
      <c r="V34" s="135"/>
    </row>
    <row r="35" spans="1:22" ht="24" customHeight="1">
      <c r="A35" s="135"/>
      <c r="B35" s="223" t="s">
        <v>120</v>
      </c>
      <c r="C35" s="223"/>
      <c r="D35" s="223"/>
      <c r="E35" s="223"/>
      <c r="F35" s="223"/>
      <c r="G35" s="223"/>
      <c r="H35" s="224"/>
      <c r="I35" s="252">
        <f>IF(H35="x","Employees reaching age 75 can remain in employment, but LGPS benefits MUST be in payment no later than 75. Therefore, the Date of Leaving must be at least one day prior to the 75th birthday.","")</f>
      </c>
      <c r="J35" s="252"/>
      <c r="K35" s="252"/>
      <c r="L35" s="252"/>
      <c r="M35" s="252"/>
      <c r="N35" s="252"/>
      <c r="O35" s="252"/>
      <c r="P35" s="252"/>
      <c r="Q35" s="252"/>
      <c r="R35" s="252"/>
      <c r="S35" s="252"/>
      <c r="T35" s="252"/>
      <c r="U35" s="252"/>
      <c r="V35" s="138"/>
    </row>
    <row r="36" spans="1:22" ht="24" customHeight="1">
      <c r="A36" s="135"/>
      <c r="B36" s="223"/>
      <c r="C36" s="223"/>
      <c r="D36" s="223"/>
      <c r="E36" s="223"/>
      <c r="F36" s="223"/>
      <c r="G36" s="223"/>
      <c r="H36" s="224"/>
      <c r="I36" s="252"/>
      <c r="J36" s="252"/>
      <c r="K36" s="252"/>
      <c r="L36" s="252"/>
      <c r="M36" s="252"/>
      <c r="N36" s="252"/>
      <c r="O36" s="252"/>
      <c r="P36" s="252"/>
      <c r="Q36" s="252"/>
      <c r="R36" s="252"/>
      <c r="S36" s="252"/>
      <c r="T36" s="252"/>
      <c r="U36" s="252"/>
      <c r="V36" s="135"/>
    </row>
    <row r="37" spans="1:22" ht="24" customHeight="1">
      <c r="A37" s="135"/>
      <c r="B37" s="223" t="s">
        <v>85</v>
      </c>
      <c r="C37" s="223"/>
      <c r="D37" s="223"/>
      <c r="E37" s="223"/>
      <c r="F37" s="223"/>
      <c r="G37" s="223"/>
      <c r="H37" s="224"/>
      <c r="I37" s="243" t="s">
        <v>80</v>
      </c>
      <c r="J37" s="244"/>
      <c r="K37" s="244"/>
      <c r="L37" s="244"/>
      <c r="M37" s="244"/>
      <c r="N37" s="245"/>
      <c r="O37" s="28"/>
      <c r="P37" s="135"/>
      <c r="Q37" s="242"/>
      <c r="R37" s="242"/>
      <c r="S37" s="242"/>
      <c r="T37" s="242"/>
      <c r="U37" s="242"/>
      <c r="V37" s="135"/>
    </row>
    <row r="38" spans="1:22" ht="24" customHeight="1">
      <c r="A38" s="135"/>
      <c r="B38" s="223"/>
      <c r="C38" s="223"/>
      <c r="D38" s="223"/>
      <c r="E38" s="223"/>
      <c r="F38" s="223"/>
      <c r="G38" s="223"/>
      <c r="H38" s="224"/>
      <c r="I38" s="229" t="s">
        <v>87</v>
      </c>
      <c r="J38" s="229"/>
      <c r="K38" s="229"/>
      <c r="L38" s="229"/>
      <c r="M38" s="229"/>
      <c r="N38" s="229"/>
      <c r="O38" s="229"/>
      <c r="P38" s="26" t="s">
        <v>58</v>
      </c>
      <c r="Q38" s="25"/>
      <c r="R38" s="26" t="s">
        <v>59</v>
      </c>
      <c r="S38" s="25"/>
      <c r="T38" s="26" t="s">
        <v>60</v>
      </c>
      <c r="U38" s="25"/>
      <c r="V38" s="135"/>
    </row>
    <row r="39" spans="1:22" s="39" customFormat="1" ht="24" customHeight="1">
      <c r="A39" s="146"/>
      <c r="B39" s="223" t="s">
        <v>86</v>
      </c>
      <c r="C39" s="223"/>
      <c r="D39" s="223"/>
      <c r="E39" s="223"/>
      <c r="F39" s="223"/>
      <c r="G39" s="223"/>
      <c r="H39" s="224"/>
      <c r="I39" s="248" t="s">
        <v>88</v>
      </c>
      <c r="J39" s="249"/>
      <c r="K39" s="237"/>
      <c r="L39" s="237"/>
      <c r="M39" s="237"/>
      <c r="N39" s="237"/>
      <c r="O39" s="229" t="s">
        <v>89</v>
      </c>
      <c r="P39" s="229"/>
      <c r="Q39" s="229"/>
      <c r="R39" s="229"/>
      <c r="S39" s="237"/>
      <c r="T39" s="237"/>
      <c r="U39" s="237"/>
      <c r="V39" s="146"/>
    </row>
    <row r="40" spans="1:22" ht="24" customHeight="1">
      <c r="A40" s="135"/>
      <c r="B40" s="223"/>
      <c r="C40" s="223"/>
      <c r="D40" s="223"/>
      <c r="E40" s="223"/>
      <c r="F40" s="223"/>
      <c r="G40" s="223"/>
      <c r="H40" s="224"/>
      <c r="I40" s="229" t="s">
        <v>90</v>
      </c>
      <c r="J40" s="229"/>
      <c r="K40" s="237"/>
      <c r="L40" s="237"/>
      <c r="M40" s="237"/>
      <c r="N40" s="237"/>
      <c r="O40" s="237"/>
      <c r="P40" s="237"/>
      <c r="Q40" s="237"/>
      <c r="R40" s="237"/>
      <c r="S40" s="237"/>
      <c r="T40" s="237"/>
      <c r="U40" s="237"/>
      <c r="V40" s="135"/>
    </row>
    <row r="41" spans="1:22" ht="24" customHeight="1">
      <c r="A41" s="135"/>
      <c r="B41" s="250"/>
      <c r="C41" s="250"/>
      <c r="D41" s="250"/>
      <c r="E41" s="250"/>
      <c r="F41" s="250"/>
      <c r="G41" s="250"/>
      <c r="H41" s="250"/>
      <c r="I41" s="147"/>
      <c r="J41" s="148"/>
      <c r="K41" s="148"/>
      <c r="L41" s="148"/>
      <c r="M41" s="148"/>
      <c r="N41" s="148"/>
      <c r="O41" s="148"/>
      <c r="P41" s="148"/>
      <c r="Q41" s="148"/>
      <c r="R41" s="148"/>
      <c r="S41" s="148"/>
      <c r="T41" s="148"/>
      <c r="U41" s="148"/>
      <c r="V41" s="135"/>
    </row>
    <row r="42" spans="1:22" ht="24" customHeight="1">
      <c r="A42" s="135"/>
      <c r="B42" s="235" t="s">
        <v>53</v>
      </c>
      <c r="C42" s="235"/>
      <c r="D42" s="235"/>
      <c r="E42" s="235"/>
      <c r="F42" s="235"/>
      <c r="G42" s="235"/>
      <c r="H42" s="235"/>
      <c r="I42" s="235"/>
      <c r="J42" s="235"/>
      <c r="K42" s="235"/>
      <c r="L42" s="235"/>
      <c r="M42" s="235"/>
      <c r="N42" s="235"/>
      <c r="O42" s="235"/>
      <c r="P42" s="235"/>
      <c r="Q42" s="235"/>
      <c r="R42" s="235"/>
      <c r="S42" s="235"/>
      <c r="T42" s="235"/>
      <c r="U42" s="235"/>
      <c r="V42" s="135"/>
    </row>
    <row r="43" spans="1:22" ht="24" customHeight="1">
      <c r="A43" s="135"/>
      <c r="B43" s="225" t="s">
        <v>197</v>
      </c>
      <c r="C43" s="225"/>
      <c r="D43" s="225"/>
      <c r="E43" s="225"/>
      <c r="F43" s="225"/>
      <c r="G43" s="225"/>
      <c r="H43" s="225"/>
      <c r="I43" s="225"/>
      <c r="J43" s="225"/>
      <c r="K43" s="225"/>
      <c r="L43" s="225"/>
      <c r="M43" s="225"/>
      <c r="N43" s="225"/>
      <c r="O43" s="225"/>
      <c r="P43" s="225"/>
      <c r="Q43" s="225"/>
      <c r="R43" s="225"/>
      <c r="S43" s="225"/>
      <c r="T43" s="225"/>
      <c r="U43" s="225"/>
      <c r="V43" s="135"/>
    </row>
    <row r="44" spans="1:22" s="39" customFormat="1" ht="8.25" customHeight="1">
      <c r="A44" s="146"/>
      <c r="B44" s="225"/>
      <c r="C44" s="225"/>
      <c r="D44" s="225"/>
      <c r="E44" s="225"/>
      <c r="F44" s="225"/>
      <c r="G44" s="225"/>
      <c r="H44" s="225"/>
      <c r="I44" s="225"/>
      <c r="J44" s="225"/>
      <c r="K44" s="225"/>
      <c r="L44" s="225"/>
      <c r="M44" s="225"/>
      <c r="N44" s="225"/>
      <c r="O44" s="225"/>
      <c r="P44" s="225"/>
      <c r="Q44" s="225"/>
      <c r="R44" s="225"/>
      <c r="S44" s="225"/>
      <c r="T44" s="225"/>
      <c r="U44" s="225"/>
      <c r="V44" s="146"/>
    </row>
    <row r="45" spans="1:22" s="39" customFormat="1" ht="24" customHeight="1">
      <c r="A45" s="146"/>
      <c r="B45" s="149"/>
      <c r="C45" s="149"/>
      <c r="D45" s="212" t="s">
        <v>76</v>
      </c>
      <c r="E45" s="212"/>
      <c r="F45" s="212"/>
      <c r="G45" s="212"/>
      <c r="H45" s="212"/>
      <c r="I45" s="212"/>
      <c r="J45" s="212"/>
      <c r="K45" s="212"/>
      <c r="L45" s="212"/>
      <c r="M45" s="212"/>
      <c r="N45" s="149"/>
      <c r="O45" s="212" t="s">
        <v>77</v>
      </c>
      <c r="P45" s="212"/>
      <c r="Q45" s="212"/>
      <c r="R45" s="212"/>
      <c r="S45" s="212"/>
      <c r="T45" s="212"/>
      <c r="U45" s="212"/>
      <c r="V45" s="146"/>
    </row>
    <row r="46" spans="1:22" ht="24" customHeight="1">
      <c r="A46" s="135"/>
      <c r="B46" s="146"/>
      <c r="C46" s="146"/>
      <c r="D46" s="212"/>
      <c r="E46" s="212"/>
      <c r="F46" s="212"/>
      <c r="G46" s="212"/>
      <c r="H46" s="212"/>
      <c r="I46" s="212"/>
      <c r="J46" s="212"/>
      <c r="K46" s="212"/>
      <c r="L46" s="212"/>
      <c r="M46" s="212"/>
      <c r="N46" s="146"/>
      <c r="O46" s="212"/>
      <c r="P46" s="212"/>
      <c r="Q46" s="212"/>
      <c r="R46" s="212"/>
      <c r="S46" s="212"/>
      <c r="T46" s="212"/>
      <c r="U46" s="212"/>
      <c r="V46" s="135"/>
    </row>
    <row r="47" spans="1:22" ht="24" customHeight="1">
      <c r="A47" s="135"/>
      <c r="B47" s="211" t="s">
        <v>14</v>
      </c>
      <c r="C47" s="211"/>
      <c r="D47" s="219" t="s">
        <v>49</v>
      </c>
      <c r="E47" s="220"/>
      <c r="F47" s="219" t="s">
        <v>48</v>
      </c>
      <c r="G47" s="226"/>
      <c r="H47" s="220"/>
      <c r="I47" s="219" t="s">
        <v>50</v>
      </c>
      <c r="J47" s="226"/>
      <c r="K47" s="220"/>
      <c r="L47" s="219" t="s">
        <v>47</v>
      </c>
      <c r="M47" s="220"/>
      <c r="N47" s="290"/>
      <c r="O47" s="219" t="s">
        <v>51</v>
      </c>
      <c r="P47" s="220"/>
      <c r="Q47" s="219" t="s">
        <v>46</v>
      </c>
      <c r="R47" s="226"/>
      <c r="S47" s="220"/>
      <c r="T47" s="219" t="s">
        <v>62</v>
      </c>
      <c r="U47" s="220"/>
      <c r="V47" s="135"/>
    </row>
    <row r="48" spans="1:22" s="42" customFormat="1" ht="24" customHeight="1">
      <c r="A48" s="150"/>
      <c r="B48" s="211"/>
      <c r="C48" s="211"/>
      <c r="D48" s="221"/>
      <c r="E48" s="222"/>
      <c r="F48" s="221"/>
      <c r="G48" s="227"/>
      <c r="H48" s="222"/>
      <c r="I48" s="221"/>
      <c r="J48" s="227"/>
      <c r="K48" s="222"/>
      <c r="L48" s="221"/>
      <c r="M48" s="222"/>
      <c r="N48" s="290"/>
      <c r="O48" s="221"/>
      <c r="P48" s="222"/>
      <c r="Q48" s="221"/>
      <c r="R48" s="227"/>
      <c r="S48" s="222"/>
      <c r="T48" s="221"/>
      <c r="U48" s="222"/>
      <c r="V48" s="150"/>
    </row>
    <row r="49" spans="1:22" s="14" customFormat="1" ht="24" customHeight="1">
      <c r="A49" s="151"/>
      <c r="B49" s="217">
        <f>IF(Date_Left&lt;&gt;"",Date_Left,"")</f>
      </c>
      <c r="C49" s="218"/>
      <c r="D49" s="209"/>
      <c r="E49" s="210"/>
      <c r="F49" s="284"/>
      <c r="G49" s="285"/>
      <c r="H49" s="286"/>
      <c r="I49" s="207"/>
      <c r="J49" s="207"/>
      <c r="K49" s="207"/>
      <c r="L49" s="207"/>
      <c r="M49" s="207"/>
      <c r="N49" s="40"/>
      <c r="O49" s="247"/>
      <c r="P49" s="247"/>
      <c r="Q49" s="207"/>
      <c r="R49" s="207"/>
      <c r="S49" s="207"/>
      <c r="T49" s="207"/>
      <c r="U49" s="207"/>
      <c r="V49" s="151"/>
    </row>
    <row r="50" spans="1:22" s="14" customFormat="1" ht="24" customHeight="1">
      <c r="A50" s="151"/>
      <c r="B50" s="239">
        <f>IF(Date_Left&lt;&gt;"",Setup!B18,"")</f>
      </c>
      <c r="C50" s="239"/>
      <c r="D50" s="209"/>
      <c r="E50" s="210"/>
      <c r="F50" s="284"/>
      <c r="G50" s="285"/>
      <c r="H50" s="286"/>
      <c r="I50" s="207"/>
      <c r="J50" s="207"/>
      <c r="K50" s="207"/>
      <c r="L50" s="207"/>
      <c r="M50" s="207"/>
      <c r="N50" s="41"/>
      <c r="O50" s="247"/>
      <c r="P50" s="247"/>
      <c r="Q50" s="207"/>
      <c r="R50" s="207"/>
      <c r="S50" s="207"/>
      <c r="T50" s="207"/>
      <c r="U50" s="207"/>
      <c r="V50" s="151"/>
    </row>
    <row r="51" spans="1:24" s="34" customFormat="1" ht="24" customHeight="1">
      <c r="A51" s="135"/>
      <c r="B51" s="152"/>
      <c r="C51" s="152"/>
      <c r="D51" s="151"/>
      <c r="E51" s="151"/>
      <c r="F51" s="153"/>
      <c r="G51" s="153"/>
      <c r="H51" s="153"/>
      <c r="I51" s="153"/>
      <c r="J51" s="153"/>
      <c r="K51" s="153"/>
      <c r="L51" s="153"/>
      <c r="M51" s="153"/>
      <c r="N51" s="154"/>
      <c r="O51" s="154"/>
      <c r="P51" s="154"/>
      <c r="Q51" s="154"/>
      <c r="R51" s="155"/>
      <c r="S51" s="151"/>
      <c r="T51" s="151"/>
      <c r="U51" s="151"/>
      <c r="V51" s="135"/>
      <c r="W51" s="44"/>
      <c r="X51" s="44"/>
    </row>
    <row r="52" spans="1:24" s="34" customFormat="1" ht="24" customHeight="1">
      <c r="A52" s="135"/>
      <c r="B52" s="219" t="s">
        <v>118</v>
      </c>
      <c r="C52" s="220"/>
      <c r="D52" s="213" t="s">
        <v>116</v>
      </c>
      <c r="E52" s="213"/>
      <c r="F52" s="213"/>
      <c r="G52" s="213"/>
      <c r="H52" s="176"/>
      <c r="I52" s="212" t="s">
        <v>158</v>
      </c>
      <c r="J52" s="212"/>
      <c r="K52" s="212" t="s">
        <v>159</v>
      </c>
      <c r="L52" s="212"/>
      <c r="M52" s="212"/>
      <c r="N52" s="154"/>
      <c r="O52" s="153"/>
      <c r="P52" s="211" t="s">
        <v>118</v>
      </c>
      <c r="Q52" s="211"/>
      <c r="R52" s="211" t="s">
        <v>63</v>
      </c>
      <c r="S52" s="211"/>
      <c r="T52" s="211"/>
      <c r="U52" s="211"/>
      <c r="V52" s="135"/>
      <c r="W52" s="44"/>
      <c r="X52" s="44"/>
    </row>
    <row r="53" spans="1:24" s="34" customFormat="1" ht="24" customHeight="1">
      <c r="A53" s="135"/>
      <c r="B53" s="221"/>
      <c r="C53" s="222"/>
      <c r="D53" s="213"/>
      <c r="E53" s="213"/>
      <c r="F53" s="213"/>
      <c r="G53" s="213"/>
      <c r="H53" s="175"/>
      <c r="I53" s="212"/>
      <c r="J53" s="212"/>
      <c r="K53" s="212"/>
      <c r="L53" s="212"/>
      <c r="M53" s="212"/>
      <c r="N53" s="154"/>
      <c r="O53" s="135"/>
      <c r="P53" s="211"/>
      <c r="Q53" s="211"/>
      <c r="R53" s="211"/>
      <c r="S53" s="211"/>
      <c r="T53" s="211"/>
      <c r="U53" s="211"/>
      <c r="V53" s="135"/>
      <c r="W53" s="44"/>
      <c r="X53" s="44"/>
    </row>
    <row r="54" spans="1:22" s="34" customFormat="1" ht="24" customHeight="1">
      <c r="A54" s="135"/>
      <c r="B54" s="217">
        <f>IF(Date_Left&lt;&gt;"",Setup!B11,"")</f>
      </c>
      <c r="C54" s="218"/>
      <c r="D54" s="289"/>
      <c r="E54" s="289"/>
      <c r="F54" s="289"/>
      <c r="G54" s="289"/>
      <c r="H54" s="154"/>
      <c r="I54" s="288"/>
      <c r="J54" s="288"/>
      <c r="K54" s="233"/>
      <c r="L54" s="233"/>
      <c r="M54" s="233"/>
      <c r="N54" s="157"/>
      <c r="O54" s="156"/>
      <c r="P54" s="217">
        <f>IF(Date_Left&lt;&gt;"",Setup!B11,"")</f>
      </c>
      <c r="Q54" s="218"/>
      <c r="R54" s="230">
        <f>IF(Date_Left&lt;&gt;"",IF(YEAR(P54)&lt;Setup!D11,"","Not Applicable"),"")</f>
      </c>
      <c r="S54" s="231"/>
      <c r="T54" s="231"/>
      <c r="U54" s="232"/>
      <c r="V54" s="135"/>
    </row>
    <row r="55" spans="1:22" s="34" customFormat="1" ht="24" customHeight="1">
      <c r="A55" s="135"/>
      <c r="B55" s="214">
        <f>IF(Date_Left&lt;&gt;"",Setup!B12,"")</f>
      </c>
      <c r="C55" s="215"/>
      <c r="D55" s="207"/>
      <c r="E55" s="207"/>
      <c r="F55" s="207"/>
      <c r="G55" s="208"/>
      <c r="H55" s="157"/>
      <c r="I55" s="234" t="s">
        <v>182</v>
      </c>
      <c r="J55" s="234"/>
      <c r="K55" s="234"/>
      <c r="L55" s="234"/>
      <c r="M55" s="234"/>
      <c r="N55" s="157"/>
      <c r="O55" s="174"/>
      <c r="P55" s="217">
        <f>IF(Date_Left&lt;&gt;"",Setup!B12,"")</f>
      </c>
      <c r="Q55" s="218"/>
      <c r="R55" s="230">
        <f>IF(Date_Left&lt;&gt;"",IF(YEAR(P55)&lt;Setup!D11,"","Not Applicable"),"")</f>
      </c>
      <c r="S55" s="231"/>
      <c r="T55" s="231"/>
      <c r="U55" s="232"/>
      <c r="V55" s="135"/>
    </row>
    <row r="56" spans="1:22" ht="24" customHeight="1">
      <c r="A56" s="135"/>
      <c r="B56" s="213" t="s">
        <v>117</v>
      </c>
      <c r="C56" s="213"/>
      <c r="D56" s="213"/>
      <c r="E56" s="213"/>
      <c r="F56" s="213"/>
      <c r="G56" s="267"/>
      <c r="H56" s="267"/>
      <c r="I56" s="267"/>
      <c r="J56" s="267"/>
      <c r="K56" s="267"/>
      <c r="L56" s="267"/>
      <c r="M56" s="267"/>
      <c r="N56" s="157"/>
      <c r="O56" s="158"/>
      <c r="P56" s="217">
        <f>IF(Date_Left&lt;&gt;"",Setup!B13,"")</f>
      </c>
      <c r="Q56" s="218"/>
      <c r="R56" s="230">
        <f>IF(Date_Left&lt;&gt;"",IF(YEAR(P56)&lt;Setup!D11,"","Not Applicable"),"")</f>
      </c>
      <c r="S56" s="231"/>
      <c r="T56" s="231"/>
      <c r="U56" s="232"/>
      <c r="V56" s="135"/>
    </row>
    <row r="57" spans="1:22" ht="24" customHeight="1">
      <c r="A57" s="135"/>
      <c r="B57" s="159"/>
      <c r="C57" s="159"/>
      <c r="D57" s="154"/>
      <c r="E57" s="154"/>
      <c r="F57" s="154"/>
      <c r="G57" s="154"/>
      <c r="H57" s="135"/>
      <c r="I57" s="135"/>
      <c r="J57" s="135"/>
      <c r="K57" s="135"/>
      <c r="L57" s="152"/>
      <c r="M57" s="152"/>
      <c r="N57" s="152"/>
      <c r="O57" s="152"/>
      <c r="P57" s="152"/>
      <c r="Q57" s="152"/>
      <c r="R57" s="135"/>
      <c r="S57" s="135"/>
      <c r="T57" s="135"/>
      <c r="U57" s="135"/>
      <c r="V57" s="135"/>
    </row>
    <row r="58" spans="1:22" ht="24" customHeight="1">
      <c r="A58" s="135"/>
      <c r="B58" s="235" t="s">
        <v>54</v>
      </c>
      <c r="C58" s="235"/>
      <c r="D58" s="235"/>
      <c r="E58" s="235"/>
      <c r="F58" s="235"/>
      <c r="G58" s="235"/>
      <c r="H58" s="235"/>
      <c r="I58" s="235"/>
      <c r="J58" s="235"/>
      <c r="K58" s="235"/>
      <c r="L58" s="235"/>
      <c r="M58" s="235"/>
      <c r="N58" s="235"/>
      <c r="O58" s="235"/>
      <c r="P58" s="235"/>
      <c r="Q58" s="235"/>
      <c r="R58" s="235"/>
      <c r="S58" s="235"/>
      <c r="T58" s="235"/>
      <c r="U58" s="235"/>
      <c r="V58" s="135"/>
    </row>
    <row r="59" spans="1:22" ht="24" customHeight="1">
      <c r="A59" s="135"/>
      <c r="B59" s="246" t="s">
        <v>195</v>
      </c>
      <c r="C59" s="246"/>
      <c r="D59" s="246"/>
      <c r="E59" s="246"/>
      <c r="F59" s="246"/>
      <c r="G59" s="246"/>
      <c r="H59" s="246"/>
      <c r="I59" s="246"/>
      <c r="J59" s="246"/>
      <c r="K59" s="246"/>
      <c r="L59" s="246"/>
      <c r="M59" s="246"/>
      <c r="N59" s="246"/>
      <c r="O59" s="246"/>
      <c r="P59" s="246"/>
      <c r="Q59" s="246"/>
      <c r="R59" s="246"/>
      <c r="S59" s="246"/>
      <c r="T59" s="246"/>
      <c r="U59" s="246"/>
      <c r="V59" s="135"/>
    </row>
    <row r="60" spans="1:22" ht="8.25" customHeight="1">
      <c r="A60" s="135"/>
      <c r="B60" s="246"/>
      <c r="C60" s="246"/>
      <c r="D60" s="246"/>
      <c r="E60" s="246"/>
      <c r="F60" s="246"/>
      <c r="G60" s="246"/>
      <c r="H60" s="246"/>
      <c r="I60" s="246"/>
      <c r="J60" s="246"/>
      <c r="K60" s="246"/>
      <c r="L60" s="246"/>
      <c r="M60" s="246"/>
      <c r="N60" s="246"/>
      <c r="O60" s="246"/>
      <c r="P60" s="246"/>
      <c r="Q60" s="246"/>
      <c r="R60" s="246"/>
      <c r="S60" s="246"/>
      <c r="T60" s="246"/>
      <c r="U60" s="246"/>
      <c r="V60" s="135"/>
    </row>
    <row r="61" spans="1:22" ht="24" customHeight="1">
      <c r="A61" s="135"/>
      <c r="B61" s="216" t="s">
        <v>95</v>
      </c>
      <c r="C61" s="216"/>
      <c r="D61" s="216"/>
      <c r="E61" s="216"/>
      <c r="F61" s="216"/>
      <c r="G61" s="216"/>
      <c r="H61" s="216"/>
      <c r="I61" s="216"/>
      <c r="J61" s="216"/>
      <c r="K61" s="216"/>
      <c r="L61" s="216"/>
      <c r="M61" s="216"/>
      <c r="N61" s="216"/>
      <c r="O61" s="216"/>
      <c r="P61" s="216"/>
      <c r="Q61" s="216"/>
      <c r="R61" s="216"/>
      <c r="S61" s="216"/>
      <c r="T61" s="216"/>
      <c r="U61" s="216"/>
      <c r="V61" s="135"/>
    </row>
    <row r="62" spans="1:22" ht="24" customHeight="1">
      <c r="A62" s="135"/>
      <c r="B62" s="246" t="s">
        <v>194</v>
      </c>
      <c r="C62" s="246"/>
      <c r="D62" s="246"/>
      <c r="E62" s="246"/>
      <c r="F62" s="246"/>
      <c r="G62" s="246"/>
      <c r="H62" s="246"/>
      <c r="I62" s="246"/>
      <c r="J62" s="246"/>
      <c r="K62" s="246"/>
      <c r="L62" s="246"/>
      <c r="M62" s="246"/>
      <c r="N62" s="246"/>
      <c r="O62" s="246"/>
      <c r="P62" s="246"/>
      <c r="Q62" s="246"/>
      <c r="R62" s="246"/>
      <c r="S62" s="246"/>
      <c r="T62" s="246"/>
      <c r="U62" s="246"/>
      <c r="V62" s="135"/>
    </row>
    <row r="63" spans="1:22" ht="24" customHeight="1">
      <c r="A63" s="135"/>
      <c r="B63" s="246"/>
      <c r="C63" s="246"/>
      <c r="D63" s="246"/>
      <c r="E63" s="246"/>
      <c r="F63" s="246"/>
      <c r="G63" s="246"/>
      <c r="H63" s="246"/>
      <c r="I63" s="246"/>
      <c r="J63" s="246"/>
      <c r="K63" s="246"/>
      <c r="L63" s="246"/>
      <c r="M63" s="246"/>
      <c r="N63" s="246"/>
      <c r="O63" s="246"/>
      <c r="P63" s="246"/>
      <c r="Q63" s="246"/>
      <c r="R63" s="246"/>
      <c r="S63" s="246"/>
      <c r="T63" s="246"/>
      <c r="U63" s="246"/>
      <c r="V63" s="135"/>
    </row>
    <row r="64" spans="1:22" ht="24" customHeight="1">
      <c r="A64" s="135"/>
      <c r="B64" s="212" t="s">
        <v>14</v>
      </c>
      <c r="C64" s="212"/>
      <c r="D64" s="211" t="s">
        <v>97</v>
      </c>
      <c r="E64" s="211"/>
      <c r="F64" s="211"/>
      <c r="G64" s="211" t="s">
        <v>94</v>
      </c>
      <c r="H64" s="211"/>
      <c r="I64" s="211"/>
      <c r="J64" s="212" t="s">
        <v>98</v>
      </c>
      <c r="K64" s="212"/>
      <c r="L64" s="212"/>
      <c r="M64" s="211" t="s">
        <v>93</v>
      </c>
      <c r="N64" s="211"/>
      <c r="O64" s="211"/>
      <c r="P64" s="211" t="s">
        <v>21</v>
      </c>
      <c r="Q64" s="211"/>
      <c r="R64" s="219" t="s">
        <v>68</v>
      </c>
      <c r="S64" s="220"/>
      <c r="T64" s="219" t="s">
        <v>157</v>
      </c>
      <c r="U64" s="220"/>
      <c r="V64" s="135"/>
    </row>
    <row r="65" spans="1:22" s="34" customFormat="1" ht="24" customHeight="1">
      <c r="A65" s="135"/>
      <c r="B65" s="212"/>
      <c r="C65" s="212"/>
      <c r="D65" s="211"/>
      <c r="E65" s="211"/>
      <c r="F65" s="211"/>
      <c r="G65" s="211"/>
      <c r="H65" s="211"/>
      <c r="I65" s="211"/>
      <c r="J65" s="212"/>
      <c r="K65" s="212"/>
      <c r="L65" s="212"/>
      <c r="M65" s="211"/>
      <c r="N65" s="211"/>
      <c r="O65" s="211"/>
      <c r="P65" s="211"/>
      <c r="Q65" s="211"/>
      <c r="R65" s="221"/>
      <c r="S65" s="222"/>
      <c r="T65" s="221"/>
      <c r="U65" s="222"/>
      <c r="V65" s="135"/>
    </row>
    <row r="66" spans="1:23" s="34" customFormat="1" ht="24" customHeight="1">
      <c r="A66" s="135"/>
      <c r="B66" s="239">
        <f>IF(Date_Left&lt;&gt;"",Date_Left,"")</f>
      </c>
      <c r="C66" s="239"/>
      <c r="D66" s="207"/>
      <c r="E66" s="207"/>
      <c r="F66" s="207"/>
      <c r="G66" s="207"/>
      <c r="H66" s="207"/>
      <c r="I66" s="207"/>
      <c r="J66" s="207"/>
      <c r="K66" s="207"/>
      <c r="L66" s="207"/>
      <c r="M66" s="207"/>
      <c r="N66" s="207"/>
      <c r="O66" s="207"/>
      <c r="P66" s="268">
        <f>D66+G66+J66+M66</f>
        <v>0</v>
      </c>
      <c r="Q66" s="268"/>
      <c r="R66" s="240"/>
      <c r="S66" s="241"/>
      <c r="T66" s="238"/>
      <c r="U66" s="238"/>
      <c r="V66" s="135"/>
      <c r="W66" s="34" t="s">
        <v>177</v>
      </c>
    </row>
    <row r="67" spans="1:23" ht="24" customHeight="1">
      <c r="A67" s="135"/>
      <c r="B67" s="239">
        <f>IF(Date_Left&lt;&gt;"",Setup!B18,"")</f>
      </c>
      <c r="C67" s="239"/>
      <c r="D67" s="207"/>
      <c r="E67" s="207"/>
      <c r="F67" s="207"/>
      <c r="G67" s="207"/>
      <c r="H67" s="207"/>
      <c r="I67" s="207"/>
      <c r="J67" s="207"/>
      <c r="K67" s="207"/>
      <c r="L67" s="207"/>
      <c r="M67" s="207"/>
      <c r="N67" s="207"/>
      <c r="O67" s="207"/>
      <c r="P67" s="268">
        <f>D67+G67+J67+M67</f>
        <v>0</v>
      </c>
      <c r="Q67" s="268"/>
      <c r="R67" s="240"/>
      <c r="S67" s="241"/>
      <c r="T67" s="238"/>
      <c r="U67" s="238"/>
      <c r="V67" s="135"/>
      <c r="W67" s="34" t="s">
        <v>178</v>
      </c>
    </row>
    <row r="68" spans="1:23" ht="24" customHeight="1">
      <c r="A68" s="135"/>
      <c r="B68" s="160"/>
      <c r="C68" s="160"/>
      <c r="D68" s="160"/>
      <c r="E68" s="161"/>
      <c r="F68" s="160"/>
      <c r="G68" s="160"/>
      <c r="H68" s="160"/>
      <c r="I68" s="160"/>
      <c r="J68" s="236" t="s">
        <v>180</v>
      </c>
      <c r="K68" s="236"/>
      <c r="L68" s="236"/>
      <c r="M68" s="236"/>
      <c r="N68" s="236"/>
      <c r="O68" s="236"/>
      <c r="P68" s="147"/>
      <c r="Q68" s="135"/>
      <c r="R68" s="320" t="s">
        <v>179</v>
      </c>
      <c r="S68" s="320"/>
      <c r="T68" s="320"/>
      <c r="U68" s="320"/>
      <c r="V68" s="135"/>
      <c r="W68" s="32" t="s">
        <v>191</v>
      </c>
    </row>
    <row r="69" spans="1:23" ht="24" customHeight="1">
      <c r="A69" s="135"/>
      <c r="B69" s="206">
        <f>IF(H37="x","Annual rate of Assumed Pensionable Pay (APP) - for Death in Service and Ill Health Retirement",IF(H39="x","Annual rate of Assumed Pensionable Pay (APP) - for Death in Service and Ill Health Retirement",""))</f>
      </c>
      <c r="C69" s="206"/>
      <c r="D69" s="206"/>
      <c r="E69" s="206"/>
      <c r="F69" s="206"/>
      <c r="G69" s="206"/>
      <c r="H69" s="206"/>
      <c r="I69" s="206"/>
      <c r="J69" s="206"/>
      <c r="K69" s="206"/>
      <c r="L69" s="206"/>
      <c r="M69" s="206"/>
      <c r="N69" s="206"/>
      <c r="O69" s="206"/>
      <c r="P69" s="206"/>
      <c r="Q69" s="206"/>
      <c r="R69" s="321"/>
      <c r="S69" s="321"/>
      <c r="T69" s="321"/>
      <c r="U69" s="321"/>
      <c r="V69" s="135"/>
      <c r="W69" s="32" t="s">
        <v>11</v>
      </c>
    </row>
    <row r="70" spans="1:22" ht="8.25" customHeight="1">
      <c r="A70" s="135"/>
      <c r="B70" s="206"/>
      <c r="C70" s="206"/>
      <c r="D70" s="206"/>
      <c r="E70" s="206"/>
      <c r="F70" s="206"/>
      <c r="G70" s="206"/>
      <c r="H70" s="206"/>
      <c r="I70" s="206"/>
      <c r="J70" s="206"/>
      <c r="K70" s="206"/>
      <c r="L70" s="206"/>
      <c r="M70" s="206"/>
      <c r="N70" s="206"/>
      <c r="O70" s="206"/>
      <c r="P70" s="206"/>
      <c r="Q70" s="206"/>
      <c r="R70" s="206"/>
      <c r="S70" s="206"/>
      <c r="T70" s="206"/>
      <c r="U70" s="206"/>
      <c r="V70" s="135"/>
    </row>
    <row r="71" spans="1:22" ht="24" customHeight="1">
      <c r="A71" s="135"/>
      <c r="B71" s="316" t="s">
        <v>102</v>
      </c>
      <c r="C71" s="316"/>
      <c r="D71" s="316"/>
      <c r="E71" s="316"/>
      <c r="F71" s="316"/>
      <c r="G71" s="316"/>
      <c r="H71" s="316"/>
      <c r="I71" s="316"/>
      <c r="J71" s="316"/>
      <c r="K71" s="316"/>
      <c r="L71" s="316"/>
      <c r="M71" s="316"/>
      <c r="N71" s="316"/>
      <c r="O71" s="316"/>
      <c r="P71" s="316"/>
      <c r="Q71" s="316"/>
      <c r="R71" s="316"/>
      <c r="S71" s="316"/>
      <c r="T71" s="316"/>
      <c r="U71" s="316"/>
      <c r="V71" s="135"/>
    </row>
    <row r="72" spans="1:22" ht="24" customHeight="1">
      <c r="A72" s="135"/>
      <c r="B72" s="317" t="s">
        <v>193</v>
      </c>
      <c r="C72" s="317"/>
      <c r="D72" s="317"/>
      <c r="E72" s="317"/>
      <c r="F72" s="317"/>
      <c r="G72" s="317"/>
      <c r="H72" s="317"/>
      <c r="I72" s="317"/>
      <c r="J72" s="317"/>
      <c r="K72" s="317"/>
      <c r="L72" s="317"/>
      <c r="M72" s="317"/>
      <c r="N72" s="317"/>
      <c r="O72" s="317"/>
      <c r="P72" s="317"/>
      <c r="Q72" s="317"/>
      <c r="R72" s="317"/>
      <c r="S72" s="317"/>
      <c r="T72" s="317"/>
      <c r="U72" s="317"/>
      <c r="V72" s="135"/>
    </row>
    <row r="73" spans="1:22" ht="8.25" customHeight="1">
      <c r="A73" s="135"/>
      <c r="B73" s="317"/>
      <c r="C73" s="317"/>
      <c r="D73" s="317"/>
      <c r="E73" s="317"/>
      <c r="F73" s="317"/>
      <c r="G73" s="317"/>
      <c r="H73" s="317"/>
      <c r="I73" s="317"/>
      <c r="J73" s="317"/>
      <c r="K73" s="317"/>
      <c r="L73" s="317"/>
      <c r="M73" s="317"/>
      <c r="N73" s="317"/>
      <c r="O73" s="317"/>
      <c r="P73" s="317"/>
      <c r="Q73" s="317"/>
      <c r="R73" s="317"/>
      <c r="S73" s="317"/>
      <c r="T73" s="317"/>
      <c r="U73" s="317"/>
      <c r="V73" s="135"/>
    </row>
    <row r="74" spans="1:22" ht="24" customHeight="1">
      <c r="A74" s="135"/>
      <c r="B74" s="212" t="s">
        <v>103</v>
      </c>
      <c r="C74" s="212"/>
      <c r="D74" s="212"/>
      <c r="E74" s="212"/>
      <c r="F74" s="211" t="s">
        <v>67</v>
      </c>
      <c r="G74" s="211"/>
      <c r="H74" s="211"/>
      <c r="I74" s="211"/>
      <c r="J74" s="211" t="s">
        <v>21</v>
      </c>
      <c r="K74" s="211"/>
      <c r="L74" s="211"/>
      <c r="M74" s="211"/>
      <c r="N74" s="162"/>
      <c r="O74" s="162"/>
      <c r="P74" s="212" t="s">
        <v>69</v>
      </c>
      <c r="Q74" s="212"/>
      <c r="R74" s="212"/>
      <c r="S74" s="212" t="s">
        <v>70</v>
      </c>
      <c r="T74" s="212"/>
      <c r="U74" s="212"/>
      <c r="V74" s="135"/>
    </row>
    <row r="75" spans="1:22" s="34" customFormat="1" ht="24" customHeight="1">
      <c r="A75" s="135"/>
      <c r="B75" s="212"/>
      <c r="C75" s="212"/>
      <c r="D75" s="212"/>
      <c r="E75" s="212"/>
      <c r="F75" s="211"/>
      <c r="G75" s="211"/>
      <c r="H75" s="211"/>
      <c r="I75" s="211"/>
      <c r="J75" s="211"/>
      <c r="K75" s="211"/>
      <c r="L75" s="211"/>
      <c r="M75" s="211"/>
      <c r="N75" s="144"/>
      <c r="O75" s="145"/>
      <c r="P75" s="212"/>
      <c r="Q75" s="212"/>
      <c r="R75" s="212"/>
      <c r="S75" s="212"/>
      <c r="T75" s="212"/>
      <c r="U75" s="212"/>
      <c r="V75" s="135"/>
    </row>
    <row r="76" spans="1:22" s="34" customFormat="1" ht="24" customHeight="1">
      <c r="A76" s="135"/>
      <c r="B76" s="207">
        <f>'Best of 3 Calculator'!J83</f>
        <v>0</v>
      </c>
      <c r="C76" s="207"/>
      <c r="D76" s="207"/>
      <c r="E76" s="207"/>
      <c r="F76" s="284">
        <f>'Best of 3 Calculator'!N83</f>
        <v>0</v>
      </c>
      <c r="G76" s="285"/>
      <c r="H76" s="285"/>
      <c r="I76" s="286"/>
      <c r="J76" s="268">
        <f>IF(B76&lt;&gt;"",B76+F76,"")</f>
        <v>0</v>
      </c>
      <c r="K76" s="268"/>
      <c r="L76" s="268"/>
      <c r="M76" s="268"/>
      <c r="N76" s="268"/>
      <c r="O76" s="268"/>
      <c r="P76" s="288">
        <f>'Best of 3 Calculator'!B83</f>
      </c>
      <c r="Q76" s="288"/>
      <c r="R76" s="288"/>
      <c r="S76" s="323">
        <f>'Best of 3 Calculator'!F83</f>
      </c>
      <c r="T76" s="288"/>
      <c r="U76" s="288"/>
      <c r="V76" s="144"/>
    </row>
    <row r="77" spans="1:22" s="34" customFormat="1" ht="24" customHeight="1">
      <c r="A77" s="135"/>
      <c r="B77" s="337" t="str">
        <f>IF(OR(F81&gt;1.05,F81&lt;0.95),"WARNING! Final Pay or CARE Pay could be wrong. Please amend, or complete section 5.","")</f>
        <v>WARNING! Final Pay or CARE Pay could be wrong. Please amend, or complete section 5.</v>
      </c>
      <c r="C77" s="337"/>
      <c r="D77" s="337"/>
      <c r="E77" s="337"/>
      <c r="F77" s="337"/>
      <c r="G77" s="337"/>
      <c r="H77" s="337"/>
      <c r="I77" s="337"/>
      <c r="J77" s="337"/>
      <c r="K77" s="337"/>
      <c r="L77" s="337"/>
      <c r="M77" s="337"/>
      <c r="N77" s="337"/>
      <c r="O77" s="337"/>
      <c r="P77" s="281" t="s">
        <v>57</v>
      </c>
      <c r="Q77" s="281"/>
      <c r="R77" s="281"/>
      <c r="S77" s="281" t="s">
        <v>57</v>
      </c>
      <c r="T77" s="281"/>
      <c r="U77" s="281"/>
      <c r="V77" s="144"/>
    </row>
    <row r="78" spans="1:22" s="34" customFormat="1" ht="24" customHeight="1">
      <c r="A78" s="135"/>
      <c r="B78" s="316" t="s">
        <v>185</v>
      </c>
      <c r="C78" s="316"/>
      <c r="D78" s="316"/>
      <c r="E78" s="316"/>
      <c r="F78" s="316"/>
      <c r="G78" s="316"/>
      <c r="H78" s="316"/>
      <c r="I78" s="316"/>
      <c r="J78" s="316"/>
      <c r="K78" s="316"/>
      <c r="L78" s="316"/>
      <c r="M78" s="316"/>
      <c r="N78" s="316"/>
      <c r="O78" s="316"/>
      <c r="P78" s="316"/>
      <c r="Q78" s="316"/>
      <c r="R78" s="316"/>
      <c r="S78" s="316"/>
      <c r="T78" s="316"/>
      <c r="U78" s="316"/>
      <c r="V78" s="144"/>
    </row>
    <row r="79" spans="1:22" s="34" customFormat="1" ht="8.25" customHeight="1">
      <c r="A79" s="135"/>
      <c r="B79" s="191"/>
      <c r="C79" s="191"/>
      <c r="D79" s="191"/>
      <c r="E79" s="191"/>
      <c r="F79" s="191"/>
      <c r="G79" s="191"/>
      <c r="H79" s="191"/>
      <c r="I79" s="191"/>
      <c r="J79" s="191"/>
      <c r="K79" s="191"/>
      <c r="L79" s="191"/>
      <c r="M79" s="191"/>
      <c r="N79" s="191"/>
      <c r="O79" s="191"/>
      <c r="P79" s="190"/>
      <c r="Q79" s="190"/>
      <c r="R79" s="190"/>
      <c r="S79" s="190"/>
      <c r="T79" s="190"/>
      <c r="U79" s="190"/>
      <c r="V79" s="144"/>
    </row>
    <row r="80" spans="1:23" s="34" customFormat="1" ht="24" customHeight="1">
      <c r="A80" s="135"/>
      <c r="B80" s="295" t="s">
        <v>165</v>
      </c>
      <c r="C80" s="296"/>
      <c r="D80" s="296"/>
      <c r="E80" s="297"/>
      <c r="F80" s="295" t="s">
        <v>175</v>
      </c>
      <c r="G80" s="297"/>
      <c r="H80" s="181"/>
      <c r="I80" s="329" t="s">
        <v>176</v>
      </c>
      <c r="J80" s="329"/>
      <c r="K80" s="329"/>
      <c r="L80" s="329"/>
      <c r="M80" s="329"/>
      <c r="N80" s="211" t="s">
        <v>171</v>
      </c>
      <c r="O80" s="211"/>
      <c r="P80" s="211"/>
      <c r="Q80" s="211"/>
      <c r="R80" s="211"/>
      <c r="S80" s="212" t="s">
        <v>22</v>
      </c>
      <c r="T80" s="212"/>
      <c r="U80" s="212"/>
      <c r="V80" s="135"/>
      <c r="W80" s="45"/>
    </row>
    <row r="81" spans="1:23" s="34" customFormat="1" ht="24" customHeight="1">
      <c r="A81" s="135"/>
      <c r="B81" s="334">
        <f>IF(B76&lt;&gt;0,U16/O16*D83,"")</f>
      </c>
      <c r="C81" s="335"/>
      <c r="D81" s="335"/>
      <c r="E81" s="336"/>
      <c r="F81" s="327">
        <f>IF(B76&lt;&gt;0,B76/B81,"")</f>
      </c>
      <c r="G81" s="328"/>
      <c r="H81" s="182"/>
      <c r="I81" s="329"/>
      <c r="J81" s="329"/>
      <c r="K81" s="329"/>
      <c r="L81" s="329"/>
      <c r="M81" s="329"/>
      <c r="N81" s="211"/>
      <c r="O81" s="211"/>
      <c r="P81" s="211"/>
      <c r="Q81" s="211"/>
      <c r="R81" s="211"/>
      <c r="S81" s="212"/>
      <c r="T81" s="212"/>
      <c r="U81" s="212"/>
      <c r="V81" s="135"/>
      <c r="W81" s="43"/>
    </row>
    <row r="82" spans="1:22" s="34" customFormat="1" ht="24" customHeight="1">
      <c r="A82" s="135"/>
      <c r="B82" s="186" t="s">
        <v>163</v>
      </c>
      <c r="C82" s="186" t="s">
        <v>164</v>
      </c>
      <c r="D82" s="184" t="s">
        <v>173</v>
      </c>
      <c r="E82" s="185" t="s">
        <v>174</v>
      </c>
      <c r="F82" s="185" t="s">
        <v>166</v>
      </c>
      <c r="G82" s="185" t="s">
        <v>167</v>
      </c>
      <c r="H82" s="135"/>
      <c r="I82" s="189"/>
      <c r="J82" s="135"/>
      <c r="K82" s="189"/>
      <c r="L82" s="183"/>
      <c r="M82" s="135"/>
      <c r="N82" s="338"/>
      <c r="O82" s="339"/>
      <c r="P82" s="339"/>
      <c r="Q82" s="339"/>
      <c r="R82" s="340"/>
      <c r="S82" s="324"/>
      <c r="T82" s="325"/>
      <c r="U82" s="326"/>
      <c r="V82" s="135"/>
    </row>
    <row r="83" spans="1:22" s="34" customFormat="1" ht="24" customHeight="1">
      <c r="A83" s="135"/>
      <c r="B83" s="179" t="e">
        <f>(Date_Left-F83)+1</f>
        <v>#VALUE!</v>
      </c>
      <c r="C83" s="180" t="e">
        <f>365/B83</f>
        <v>#VALUE!</v>
      </c>
      <c r="D83" s="187" t="e">
        <f>(D66+J66)*C83</f>
        <v>#VALUE!</v>
      </c>
      <c r="E83" s="188" t="e">
        <f>B81*365/H16</f>
        <v>#VALUE!</v>
      </c>
      <c r="F83" s="189">
        <f>IF(B50&lt;&gt;"",DATE(YEAR(B50),MONTH(B50),DAY(B50)+1),"")</f>
      </c>
      <c r="G83" s="189">
        <f>IF(B50&lt;&gt;"",DATE(YEAR(B50)+1,MONTH(B50),DAY(B50)),"")</f>
      </c>
      <c r="H83" s="138"/>
      <c r="I83" s="138"/>
      <c r="J83" s="178"/>
      <c r="K83" s="178"/>
      <c r="L83" s="178"/>
      <c r="M83" s="178"/>
      <c r="N83" s="236" t="s">
        <v>172</v>
      </c>
      <c r="O83" s="236"/>
      <c r="P83" s="236"/>
      <c r="Q83" s="236"/>
      <c r="R83" s="236"/>
      <c r="S83" s="236" t="s">
        <v>57</v>
      </c>
      <c r="T83" s="236"/>
      <c r="U83" s="236"/>
      <c r="V83" s="178"/>
    </row>
    <row r="84" spans="1:22" s="34" customFormat="1" ht="24" customHeight="1">
      <c r="A84" s="135"/>
      <c r="B84" s="135"/>
      <c r="C84" s="135"/>
      <c r="D84" s="135"/>
      <c r="E84" s="135"/>
      <c r="F84" s="135"/>
      <c r="G84" s="135"/>
      <c r="H84" s="138"/>
      <c r="I84" s="138"/>
      <c r="J84" s="178"/>
      <c r="K84" s="178"/>
      <c r="L84" s="178"/>
      <c r="M84" s="178"/>
      <c r="N84" s="178"/>
      <c r="O84" s="178"/>
      <c r="P84" s="178"/>
      <c r="Q84" s="135"/>
      <c r="R84" s="135"/>
      <c r="S84" s="135"/>
      <c r="T84" s="135"/>
      <c r="U84" s="135"/>
      <c r="V84" s="178"/>
    </row>
    <row r="85" spans="1:22" ht="24" customHeight="1">
      <c r="A85" s="204"/>
      <c r="B85" s="342" t="s">
        <v>201</v>
      </c>
      <c r="C85" s="342"/>
      <c r="D85" s="342"/>
      <c r="E85" s="342"/>
      <c r="F85" s="342"/>
      <c r="G85" s="342"/>
      <c r="H85" s="342"/>
      <c r="I85" s="342"/>
      <c r="J85" s="342"/>
      <c r="K85" s="342"/>
      <c r="L85" s="342"/>
      <c r="M85" s="342"/>
      <c r="N85" s="342"/>
      <c r="O85" s="342"/>
      <c r="P85" s="342"/>
      <c r="Q85" s="342"/>
      <c r="R85" s="342"/>
      <c r="S85" s="342"/>
      <c r="T85" s="342"/>
      <c r="U85" s="342"/>
      <c r="V85" s="204"/>
    </row>
    <row r="86" spans="1:22" ht="24" customHeight="1">
      <c r="A86" s="204"/>
      <c r="B86" s="246" t="s">
        <v>203</v>
      </c>
      <c r="C86" s="246"/>
      <c r="D86" s="246"/>
      <c r="E86" s="246"/>
      <c r="F86" s="246"/>
      <c r="G86" s="246"/>
      <c r="H86" s="246"/>
      <c r="I86" s="246"/>
      <c r="J86" s="246"/>
      <c r="K86" s="246"/>
      <c r="L86" s="246"/>
      <c r="M86" s="246"/>
      <c r="N86" s="246"/>
      <c r="O86" s="246"/>
      <c r="P86" s="246"/>
      <c r="Q86" s="246"/>
      <c r="R86" s="246"/>
      <c r="S86" s="246"/>
      <c r="T86" s="246"/>
      <c r="U86" s="246"/>
      <c r="V86" s="204"/>
    </row>
    <row r="87" spans="1:22" ht="24" customHeight="1">
      <c r="A87" s="204"/>
      <c r="B87" s="322" t="s">
        <v>103</v>
      </c>
      <c r="C87" s="322"/>
      <c r="D87" s="322"/>
      <c r="E87" s="322"/>
      <c r="F87" s="322" t="s">
        <v>67</v>
      </c>
      <c r="G87" s="322"/>
      <c r="H87" s="322"/>
      <c r="I87" s="322"/>
      <c r="J87" s="322" t="s">
        <v>21</v>
      </c>
      <c r="K87" s="322"/>
      <c r="L87" s="322"/>
      <c r="M87" s="322"/>
      <c r="N87" s="205"/>
      <c r="O87" s="205"/>
      <c r="P87" s="322" t="s">
        <v>69</v>
      </c>
      <c r="Q87" s="322"/>
      <c r="R87" s="322"/>
      <c r="S87" s="322" t="s">
        <v>70</v>
      </c>
      <c r="T87" s="322"/>
      <c r="U87" s="322"/>
      <c r="V87" s="204"/>
    </row>
    <row r="88" spans="1:22" s="34" customFormat="1" ht="24" customHeight="1">
      <c r="A88" s="204"/>
      <c r="B88" s="322"/>
      <c r="C88" s="322"/>
      <c r="D88" s="322"/>
      <c r="E88" s="322"/>
      <c r="F88" s="322"/>
      <c r="G88" s="322"/>
      <c r="H88" s="322"/>
      <c r="I88" s="322"/>
      <c r="J88" s="322"/>
      <c r="K88" s="322"/>
      <c r="L88" s="322"/>
      <c r="M88" s="322"/>
      <c r="N88" s="202"/>
      <c r="O88" s="203"/>
      <c r="P88" s="322"/>
      <c r="Q88" s="322"/>
      <c r="R88" s="322"/>
      <c r="S88" s="322"/>
      <c r="T88" s="322"/>
      <c r="U88" s="322"/>
      <c r="V88" s="204"/>
    </row>
    <row r="89" spans="1:22" s="34" customFormat="1" ht="24" customHeight="1">
      <c r="A89" s="204"/>
      <c r="B89" s="343">
        <f>'Best of 3 at age 65'!J83</f>
        <v>0</v>
      </c>
      <c r="C89" s="343"/>
      <c r="D89" s="343"/>
      <c r="E89" s="343"/>
      <c r="F89" s="343">
        <f>'Best of 3 at age 65'!N83</f>
        <v>0</v>
      </c>
      <c r="G89" s="343"/>
      <c r="H89" s="343"/>
      <c r="I89" s="343"/>
      <c r="J89" s="331">
        <f>IF(B89&lt;&gt;"",B89+F89,"")</f>
        <v>0</v>
      </c>
      <c r="K89" s="331"/>
      <c r="L89" s="331"/>
      <c r="M89" s="331"/>
      <c r="N89" s="331"/>
      <c r="O89" s="331"/>
      <c r="P89" s="332">
        <f>'Best of 3 at age 65'!B83</f>
      </c>
      <c r="Q89" s="332"/>
      <c r="R89" s="332"/>
      <c r="S89" s="333">
        <f>'Best of 3 at age 65'!F83</f>
      </c>
      <c r="T89" s="332"/>
      <c r="U89" s="332"/>
      <c r="V89" s="202"/>
    </row>
    <row r="90" spans="1:22" s="34" customFormat="1" ht="24" customHeight="1">
      <c r="A90" s="204"/>
      <c r="B90" s="341"/>
      <c r="C90" s="341"/>
      <c r="D90" s="341"/>
      <c r="E90" s="341"/>
      <c r="F90" s="341"/>
      <c r="G90" s="341"/>
      <c r="H90" s="341"/>
      <c r="I90" s="341"/>
      <c r="J90" s="341"/>
      <c r="K90" s="341"/>
      <c r="L90" s="341"/>
      <c r="M90" s="341"/>
      <c r="N90" s="341"/>
      <c r="O90" s="341"/>
      <c r="P90" s="281" t="s">
        <v>57</v>
      </c>
      <c r="Q90" s="281"/>
      <c r="R90" s="281"/>
      <c r="S90" s="281" t="s">
        <v>57</v>
      </c>
      <c r="T90" s="281"/>
      <c r="U90" s="281"/>
      <c r="V90" s="202"/>
    </row>
    <row r="91" spans="1:22" ht="24" customHeight="1">
      <c r="A91" s="135"/>
      <c r="B91" s="235" t="s">
        <v>55</v>
      </c>
      <c r="C91" s="235"/>
      <c r="D91" s="235"/>
      <c r="E91" s="235"/>
      <c r="F91" s="235"/>
      <c r="G91" s="235"/>
      <c r="H91" s="235"/>
      <c r="I91" s="235"/>
      <c r="J91" s="235"/>
      <c r="K91" s="235"/>
      <c r="L91" s="235"/>
      <c r="M91" s="235"/>
      <c r="N91" s="235"/>
      <c r="O91" s="235"/>
      <c r="P91" s="235"/>
      <c r="Q91" s="235"/>
      <c r="R91" s="235"/>
      <c r="S91" s="235"/>
      <c r="T91" s="235"/>
      <c r="U91" s="235"/>
      <c r="V91" s="135"/>
    </row>
    <row r="92" spans="1:22" s="34" customFormat="1" ht="24" customHeight="1">
      <c r="A92" s="135"/>
      <c r="B92" s="246" t="s">
        <v>196</v>
      </c>
      <c r="C92" s="246"/>
      <c r="D92" s="246"/>
      <c r="E92" s="246"/>
      <c r="F92" s="246"/>
      <c r="G92" s="246"/>
      <c r="H92" s="246"/>
      <c r="I92" s="246"/>
      <c r="J92" s="246"/>
      <c r="K92" s="246"/>
      <c r="L92" s="246"/>
      <c r="M92" s="246"/>
      <c r="N92" s="246"/>
      <c r="O92" s="246"/>
      <c r="P92" s="246"/>
      <c r="Q92" s="246"/>
      <c r="R92" s="246"/>
      <c r="S92" s="246"/>
      <c r="T92" s="246"/>
      <c r="U92" s="246"/>
      <c r="V92" s="135"/>
    </row>
    <row r="93" spans="1:22" s="34" customFormat="1" ht="8.25" customHeight="1">
      <c r="A93" s="135"/>
      <c r="B93" s="246"/>
      <c r="C93" s="246"/>
      <c r="D93" s="246"/>
      <c r="E93" s="246"/>
      <c r="F93" s="246"/>
      <c r="G93" s="246"/>
      <c r="H93" s="246"/>
      <c r="I93" s="246"/>
      <c r="J93" s="246"/>
      <c r="K93" s="246"/>
      <c r="L93" s="246"/>
      <c r="M93" s="246"/>
      <c r="N93" s="246"/>
      <c r="O93" s="246"/>
      <c r="P93" s="246"/>
      <c r="Q93" s="246"/>
      <c r="R93" s="246"/>
      <c r="S93" s="246"/>
      <c r="T93" s="246"/>
      <c r="U93" s="246"/>
      <c r="V93" s="135"/>
    </row>
    <row r="94" spans="1:22" s="34" customFormat="1" ht="24" customHeight="1">
      <c r="A94" s="135"/>
      <c r="B94" s="330" t="s">
        <v>181</v>
      </c>
      <c r="C94" s="330"/>
      <c r="D94" s="330"/>
      <c r="E94" s="330"/>
      <c r="F94" s="330"/>
      <c r="G94" s="330"/>
      <c r="H94" s="330"/>
      <c r="I94" s="330"/>
      <c r="J94" s="330"/>
      <c r="K94" s="330"/>
      <c r="L94" s="330"/>
      <c r="M94" s="330"/>
      <c r="N94" s="330"/>
      <c r="O94" s="330"/>
      <c r="P94" s="330"/>
      <c r="Q94" s="330"/>
      <c r="R94" s="330"/>
      <c r="S94" s="330"/>
      <c r="T94" s="330"/>
      <c r="U94" s="330"/>
      <c r="V94" s="135"/>
    </row>
    <row r="95" spans="1:22" s="34" customFormat="1" ht="24" customHeight="1">
      <c r="A95" s="135"/>
      <c r="B95" s="330"/>
      <c r="C95" s="330"/>
      <c r="D95" s="330"/>
      <c r="E95" s="330"/>
      <c r="F95" s="330"/>
      <c r="G95" s="330"/>
      <c r="H95" s="330"/>
      <c r="I95" s="330"/>
      <c r="J95" s="330"/>
      <c r="K95" s="330"/>
      <c r="L95" s="330"/>
      <c r="M95" s="330"/>
      <c r="N95" s="330"/>
      <c r="O95" s="330"/>
      <c r="P95" s="330"/>
      <c r="Q95" s="330"/>
      <c r="R95" s="330"/>
      <c r="S95" s="330"/>
      <c r="T95" s="330"/>
      <c r="U95" s="330"/>
      <c r="V95" s="135"/>
    </row>
    <row r="96" spans="1:22" s="34" customFormat="1" ht="24" customHeight="1">
      <c r="A96" s="135"/>
      <c r="B96" s="330"/>
      <c r="C96" s="330"/>
      <c r="D96" s="330"/>
      <c r="E96" s="330"/>
      <c r="F96" s="330"/>
      <c r="G96" s="330"/>
      <c r="H96" s="330"/>
      <c r="I96" s="330"/>
      <c r="J96" s="330"/>
      <c r="K96" s="330"/>
      <c r="L96" s="330"/>
      <c r="M96" s="330"/>
      <c r="N96" s="330"/>
      <c r="O96" s="330"/>
      <c r="P96" s="330"/>
      <c r="Q96" s="330"/>
      <c r="R96" s="330"/>
      <c r="S96" s="330"/>
      <c r="T96" s="330"/>
      <c r="U96" s="330"/>
      <c r="V96" s="135"/>
    </row>
    <row r="97" spans="1:22" s="34" customFormat="1" ht="24" customHeight="1">
      <c r="A97" s="135"/>
      <c r="B97" s="330"/>
      <c r="C97" s="330"/>
      <c r="D97" s="330"/>
      <c r="E97" s="330"/>
      <c r="F97" s="330"/>
      <c r="G97" s="330"/>
      <c r="H97" s="330"/>
      <c r="I97" s="330"/>
      <c r="J97" s="330"/>
      <c r="K97" s="330"/>
      <c r="L97" s="330"/>
      <c r="M97" s="330"/>
      <c r="N97" s="330"/>
      <c r="O97" s="330"/>
      <c r="P97" s="330"/>
      <c r="Q97" s="330"/>
      <c r="R97" s="330"/>
      <c r="S97" s="330"/>
      <c r="T97" s="330"/>
      <c r="U97" s="330"/>
      <c r="V97" s="135"/>
    </row>
    <row r="98" spans="1:22" s="34" customFormat="1" ht="24" customHeight="1">
      <c r="A98" s="135"/>
      <c r="B98" s="330"/>
      <c r="C98" s="330"/>
      <c r="D98" s="330"/>
      <c r="E98" s="330"/>
      <c r="F98" s="330"/>
      <c r="G98" s="330"/>
      <c r="H98" s="330"/>
      <c r="I98" s="330"/>
      <c r="J98" s="330"/>
      <c r="K98" s="330"/>
      <c r="L98" s="330"/>
      <c r="M98" s="330"/>
      <c r="N98" s="330"/>
      <c r="O98" s="330"/>
      <c r="P98" s="330"/>
      <c r="Q98" s="330"/>
      <c r="R98" s="330"/>
      <c r="S98" s="330"/>
      <c r="T98" s="330"/>
      <c r="U98" s="330"/>
      <c r="V98" s="135"/>
    </row>
    <row r="99" spans="1:22" s="34" customFormat="1" ht="24" customHeight="1">
      <c r="A99" s="135"/>
      <c r="B99" s="330"/>
      <c r="C99" s="330"/>
      <c r="D99" s="330"/>
      <c r="E99" s="330"/>
      <c r="F99" s="330"/>
      <c r="G99" s="330"/>
      <c r="H99" s="330"/>
      <c r="I99" s="330"/>
      <c r="J99" s="330"/>
      <c r="K99" s="330"/>
      <c r="L99" s="330"/>
      <c r="M99" s="330"/>
      <c r="N99" s="330"/>
      <c r="O99" s="330"/>
      <c r="P99" s="330"/>
      <c r="Q99" s="330"/>
      <c r="R99" s="330"/>
      <c r="S99" s="330"/>
      <c r="T99" s="330"/>
      <c r="U99" s="330"/>
      <c r="V99" s="135"/>
    </row>
    <row r="100" spans="1:22" s="34" customFormat="1" ht="24" customHeight="1">
      <c r="A100" s="135"/>
      <c r="B100" s="330"/>
      <c r="C100" s="330"/>
      <c r="D100" s="330"/>
      <c r="E100" s="330"/>
      <c r="F100" s="330"/>
      <c r="G100" s="330"/>
      <c r="H100" s="330"/>
      <c r="I100" s="330"/>
      <c r="J100" s="330"/>
      <c r="K100" s="330"/>
      <c r="L100" s="330"/>
      <c r="M100" s="330"/>
      <c r="N100" s="330"/>
      <c r="O100" s="330"/>
      <c r="P100" s="330"/>
      <c r="Q100" s="330"/>
      <c r="R100" s="330"/>
      <c r="S100" s="330"/>
      <c r="T100" s="330"/>
      <c r="U100" s="330"/>
      <c r="V100" s="135"/>
    </row>
    <row r="101" spans="1:22" s="34" customFormat="1" ht="24" customHeight="1">
      <c r="A101" s="135"/>
      <c r="B101" s="330"/>
      <c r="C101" s="330"/>
      <c r="D101" s="330"/>
      <c r="E101" s="330"/>
      <c r="F101" s="330"/>
      <c r="G101" s="330"/>
      <c r="H101" s="330"/>
      <c r="I101" s="330"/>
      <c r="J101" s="330"/>
      <c r="K101" s="330"/>
      <c r="L101" s="330"/>
      <c r="M101" s="330"/>
      <c r="N101" s="330"/>
      <c r="O101" s="330"/>
      <c r="P101" s="330"/>
      <c r="Q101" s="330"/>
      <c r="R101" s="330"/>
      <c r="S101" s="330"/>
      <c r="T101" s="330"/>
      <c r="U101" s="330"/>
      <c r="V101" s="135"/>
    </row>
    <row r="102" spans="1:22" s="34" customFormat="1" ht="24" customHeight="1">
      <c r="A102" s="135"/>
      <c r="B102" s="330"/>
      <c r="C102" s="330"/>
      <c r="D102" s="330"/>
      <c r="E102" s="330"/>
      <c r="F102" s="330"/>
      <c r="G102" s="330"/>
      <c r="H102" s="330"/>
      <c r="I102" s="330"/>
      <c r="J102" s="330"/>
      <c r="K102" s="330"/>
      <c r="L102" s="330"/>
      <c r="M102" s="330"/>
      <c r="N102" s="330"/>
      <c r="O102" s="330"/>
      <c r="P102" s="330"/>
      <c r="Q102" s="330"/>
      <c r="R102" s="330"/>
      <c r="S102" s="330"/>
      <c r="T102" s="330"/>
      <c r="U102" s="330"/>
      <c r="V102" s="135"/>
    </row>
    <row r="103" spans="1:22" s="34" customFormat="1" ht="24" customHeight="1">
      <c r="A103" s="135"/>
      <c r="B103" s="330"/>
      <c r="C103" s="330"/>
      <c r="D103" s="330"/>
      <c r="E103" s="330"/>
      <c r="F103" s="330"/>
      <c r="G103" s="330"/>
      <c r="H103" s="330"/>
      <c r="I103" s="330"/>
      <c r="J103" s="330"/>
      <c r="K103" s="330"/>
      <c r="L103" s="330"/>
      <c r="M103" s="330"/>
      <c r="N103" s="330"/>
      <c r="O103" s="330"/>
      <c r="P103" s="330"/>
      <c r="Q103" s="330"/>
      <c r="R103" s="330"/>
      <c r="S103" s="330"/>
      <c r="T103" s="330"/>
      <c r="U103" s="330"/>
      <c r="V103" s="135"/>
    </row>
    <row r="104" spans="1:22" s="34" customFormat="1" ht="24" customHeight="1">
      <c r="A104" s="135"/>
      <c r="B104" s="330"/>
      <c r="C104" s="330"/>
      <c r="D104" s="330"/>
      <c r="E104" s="330"/>
      <c r="F104" s="330"/>
      <c r="G104" s="330"/>
      <c r="H104" s="330"/>
      <c r="I104" s="330"/>
      <c r="J104" s="330"/>
      <c r="K104" s="330"/>
      <c r="L104" s="330"/>
      <c r="M104" s="330"/>
      <c r="N104" s="330"/>
      <c r="O104" s="330"/>
      <c r="P104" s="330"/>
      <c r="Q104" s="330"/>
      <c r="R104" s="330"/>
      <c r="S104" s="330"/>
      <c r="T104" s="330"/>
      <c r="U104" s="330"/>
      <c r="V104" s="135"/>
    </row>
    <row r="105" spans="1:22" ht="8.25" customHeight="1">
      <c r="A105" s="135"/>
      <c r="B105" s="193"/>
      <c r="C105" s="193"/>
      <c r="D105" s="193"/>
      <c r="E105" s="193"/>
      <c r="F105" s="193"/>
      <c r="G105" s="193"/>
      <c r="H105" s="193"/>
      <c r="I105" s="193"/>
      <c r="J105" s="193"/>
      <c r="K105" s="193"/>
      <c r="L105" s="193"/>
      <c r="M105" s="193"/>
      <c r="N105" s="193"/>
      <c r="O105" s="193"/>
      <c r="P105" s="193"/>
      <c r="Q105" s="193"/>
      <c r="R105" s="193"/>
      <c r="S105" s="193"/>
      <c r="T105" s="193"/>
      <c r="U105" s="193"/>
      <c r="V105" s="135"/>
    </row>
    <row r="106" spans="1:23" ht="24" customHeight="1">
      <c r="A106" s="138"/>
      <c r="B106" s="192"/>
      <c r="C106" s="318">
        <f>IF(OR(T66="Maternity",W106,T67="Maternity"),W106,IF(OR(T66="Sickness",T67="Sickness"),W107,""))</f>
      </c>
      <c r="D106" s="318"/>
      <c r="E106" s="318"/>
      <c r="F106" s="318"/>
      <c r="G106" s="318"/>
      <c r="H106" s="318"/>
      <c r="I106" s="318"/>
      <c r="J106" s="318"/>
      <c r="K106" s="318"/>
      <c r="L106" s="318"/>
      <c r="M106" s="318"/>
      <c r="N106" s="318"/>
      <c r="O106" s="318"/>
      <c r="P106" s="318"/>
      <c r="Q106" s="318"/>
      <c r="R106" s="318"/>
      <c r="S106" s="318"/>
      <c r="T106" s="318"/>
      <c r="U106" s="192"/>
      <c r="V106" s="138"/>
      <c r="W106" s="32" t="s">
        <v>183</v>
      </c>
    </row>
    <row r="107" spans="1:23" ht="24" customHeight="1">
      <c r="A107" s="138"/>
      <c r="B107" s="192"/>
      <c r="C107" s="318"/>
      <c r="D107" s="318"/>
      <c r="E107" s="318"/>
      <c r="F107" s="318"/>
      <c r="G107" s="318"/>
      <c r="H107" s="318"/>
      <c r="I107" s="318"/>
      <c r="J107" s="318"/>
      <c r="K107" s="318"/>
      <c r="L107" s="318"/>
      <c r="M107" s="318"/>
      <c r="N107" s="318"/>
      <c r="O107" s="318"/>
      <c r="P107" s="318"/>
      <c r="Q107" s="318"/>
      <c r="R107" s="318"/>
      <c r="S107" s="318"/>
      <c r="T107" s="318"/>
      <c r="U107" s="192"/>
      <c r="V107" s="138"/>
      <c r="W107" s="32" t="s">
        <v>184</v>
      </c>
    </row>
    <row r="108" spans="1:23" ht="24" customHeight="1">
      <c r="A108" s="138"/>
      <c r="B108" s="192"/>
      <c r="C108" s="318"/>
      <c r="D108" s="318"/>
      <c r="E108" s="318"/>
      <c r="F108" s="318"/>
      <c r="G108" s="318"/>
      <c r="H108" s="318"/>
      <c r="I108" s="318"/>
      <c r="J108" s="318"/>
      <c r="K108" s="318"/>
      <c r="L108" s="318"/>
      <c r="M108" s="318"/>
      <c r="N108" s="318"/>
      <c r="O108" s="318"/>
      <c r="P108" s="318"/>
      <c r="Q108" s="318"/>
      <c r="R108" s="318"/>
      <c r="S108" s="318"/>
      <c r="T108" s="318"/>
      <c r="U108" s="192"/>
      <c r="V108" s="138"/>
      <c r="W108" s="32">
        <f>""</f>
      </c>
    </row>
    <row r="109" spans="1:22" ht="8.25" customHeight="1">
      <c r="A109" s="138"/>
      <c r="B109" s="192"/>
      <c r="C109" s="192"/>
      <c r="D109" s="192"/>
      <c r="E109" s="192"/>
      <c r="F109" s="192"/>
      <c r="G109" s="192"/>
      <c r="H109" s="192"/>
      <c r="I109" s="192"/>
      <c r="J109" s="192"/>
      <c r="K109" s="192"/>
      <c r="L109" s="192"/>
      <c r="M109" s="192"/>
      <c r="N109" s="192"/>
      <c r="O109" s="192"/>
      <c r="P109" s="192"/>
      <c r="Q109" s="192"/>
      <c r="R109" s="192"/>
      <c r="S109" s="192"/>
      <c r="T109" s="192"/>
      <c r="U109" s="192"/>
      <c r="V109" s="138"/>
    </row>
    <row r="110" spans="1:22" ht="24" customHeight="1">
      <c r="A110" s="135"/>
      <c r="B110" s="235" t="s">
        <v>82</v>
      </c>
      <c r="C110" s="235"/>
      <c r="D110" s="235"/>
      <c r="E110" s="235"/>
      <c r="F110" s="235"/>
      <c r="G110" s="235"/>
      <c r="H110" s="235"/>
      <c r="I110" s="235"/>
      <c r="J110" s="235"/>
      <c r="K110" s="235"/>
      <c r="L110" s="235"/>
      <c r="M110" s="235"/>
      <c r="N110" s="235"/>
      <c r="O110" s="235"/>
      <c r="P110" s="235"/>
      <c r="Q110" s="235"/>
      <c r="R110" s="235"/>
      <c r="S110" s="235"/>
      <c r="T110" s="235"/>
      <c r="U110" s="235"/>
      <c r="V110" s="135"/>
    </row>
    <row r="111" spans="1:22" ht="8.25" customHeight="1">
      <c r="A111" s="135"/>
      <c r="B111" s="294"/>
      <c r="C111" s="294"/>
      <c r="D111" s="294"/>
      <c r="E111" s="294"/>
      <c r="F111" s="294"/>
      <c r="G111" s="294"/>
      <c r="H111" s="294"/>
      <c r="I111" s="294"/>
      <c r="J111" s="294"/>
      <c r="K111" s="294"/>
      <c r="L111" s="294"/>
      <c r="M111" s="294"/>
      <c r="N111" s="294"/>
      <c r="O111" s="294"/>
      <c r="P111" s="294"/>
      <c r="Q111" s="294"/>
      <c r="R111" s="294"/>
      <c r="S111" s="294"/>
      <c r="T111" s="294"/>
      <c r="U111" s="294"/>
      <c r="V111" s="135"/>
    </row>
    <row r="112" spans="1:22" ht="24" customHeight="1">
      <c r="A112" s="135"/>
      <c r="B112" s="298" t="s">
        <v>192</v>
      </c>
      <c r="C112" s="299"/>
      <c r="D112" s="299"/>
      <c r="E112" s="299"/>
      <c r="F112" s="299"/>
      <c r="G112" s="299"/>
      <c r="H112" s="299"/>
      <c r="I112" s="299"/>
      <c r="J112" s="299"/>
      <c r="K112" s="299"/>
      <c r="L112" s="299"/>
      <c r="M112" s="299"/>
      <c r="N112" s="299"/>
      <c r="O112" s="299"/>
      <c r="P112" s="299"/>
      <c r="Q112" s="299"/>
      <c r="R112" s="299"/>
      <c r="S112" s="299"/>
      <c r="T112" s="299"/>
      <c r="U112" s="300"/>
      <c r="V112" s="135"/>
    </row>
    <row r="113" spans="1:22" ht="24" customHeight="1">
      <c r="A113" s="135"/>
      <c r="B113" s="301"/>
      <c r="C113" s="302"/>
      <c r="D113" s="302"/>
      <c r="E113" s="302"/>
      <c r="F113" s="302"/>
      <c r="G113" s="302"/>
      <c r="H113" s="302"/>
      <c r="I113" s="302"/>
      <c r="J113" s="302"/>
      <c r="K113" s="302"/>
      <c r="L113" s="302"/>
      <c r="M113" s="302"/>
      <c r="N113" s="302"/>
      <c r="O113" s="302"/>
      <c r="P113" s="302"/>
      <c r="Q113" s="302"/>
      <c r="R113" s="302"/>
      <c r="S113" s="302"/>
      <c r="T113" s="302"/>
      <c r="U113" s="303"/>
      <c r="V113" s="135"/>
    </row>
    <row r="114" spans="1:22" ht="24" customHeight="1">
      <c r="A114" s="135"/>
      <c r="B114" s="301"/>
      <c r="C114" s="302"/>
      <c r="D114" s="302"/>
      <c r="E114" s="302"/>
      <c r="F114" s="302"/>
      <c r="G114" s="302"/>
      <c r="H114" s="302"/>
      <c r="I114" s="302"/>
      <c r="J114" s="302"/>
      <c r="K114" s="302"/>
      <c r="L114" s="302"/>
      <c r="M114" s="302"/>
      <c r="N114" s="302"/>
      <c r="O114" s="302"/>
      <c r="P114" s="302"/>
      <c r="Q114" s="302"/>
      <c r="R114" s="302"/>
      <c r="S114" s="302"/>
      <c r="T114" s="302"/>
      <c r="U114" s="303"/>
      <c r="V114" s="135"/>
    </row>
    <row r="115" spans="1:22" ht="24" customHeight="1">
      <c r="A115" s="135"/>
      <c r="B115" s="301"/>
      <c r="C115" s="302"/>
      <c r="D115" s="302"/>
      <c r="E115" s="302"/>
      <c r="F115" s="302"/>
      <c r="G115" s="302"/>
      <c r="H115" s="302"/>
      <c r="I115" s="302"/>
      <c r="J115" s="302"/>
      <c r="K115" s="302"/>
      <c r="L115" s="302"/>
      <c r="M115" s="302"/>
      <c r="N115" s="302"/>
      <c r="O115" s="302"/>
      <c r="P115" s="302"/>
      <c r="Q115" s="302"/>
      <c r="R115" s="302"/>
      <c r="S115" s="302"/>
      <c r="T115" s="302"/>
      <c r="U115" s="303"/>
      <c r="V115" s="135"/>
    </row>
    <row r="116" spans="1:22" ht="24" customHeight="1">
      <c r="A116" s="135"/>
      <c r="B116" s="304"/>
      <c r="C116" s="305"/>
      <c r="D116" s="305"/>
      <c r="E116" s="305"/>
      <c r="F116" s="305"/>
      <c r="G116" s="305"/>
      <c r="H116" s="305"/>
      <c r="I116" s="305"/>
      <c r="J116" s="305"/>
      <c r="K116" s="305"/>
      <c r="L116" s="305"/>
      <c r="M116" s="305"/>
      <c r="N116" s="305"/>
      <c r="O116" s="305"/>
      <c r="P116" s="305"/>
      <c r="Q116" s="305"/>
      <c r="R116" s="305"/>
      <c r="S116" s="305"/>
      <c r="T116" s="305"/>
      <c r="U116" s="306"/>
      <c r="V116" s="135"/>
    </row>
    <row r="117" spans="1:22" ht="24" customHeight="1">
      <c r="A117" s="135"/>
      <c r="B117" s="315" t="s">
        <v>5</v>
      </c>
      <c r="C117" s="315"/>
      <c r="D117" s="313"/>
      <c r="E117" s="313"/>
      <c r="F117" s="313"/>
      <c r="G117" s="313"/>
      <c r="H117" s="313"/>
      <c r="I117" s="313"/>
      <c r="J117" s="313"/>
      <c r="K117" s="313"/>
      <c r="L117" s="313"/>
      <c r="M117" s="313"/>
      <c r="N117" s="307" t="s">
        <v>3</v>
      </c>
      <c r="O117" s="308"/>
      <c r="P117" s="288"/>
      <c r="Q117" s="288"/>
      <c r="R117" s="288"/>
      <c r="S117" s="288"/>
      <c r="T117" s="309" t="s">
        <v>57</v>
      </c>
      <c r="U117" s="310"/>
      <c r="V117" s="135"/>
    </row>
    <row r="118" spans="1:22" ht="24" customHeight="1">
      <c r="A118" s="135"/>
      <c r="B118" s="256"/>
      <c r="C118" s="256"/>
      <c r="D118" s="314"/>
      <c r="E118" s="314"/>
      <c r="F118" s="314"/>
      <c r="G118" s="314"/>
      <c r="H118" s="314"/>
      <c r="I118" s="314"/>
      <c r="J118" s="314"/>
      <c r="K118" s="314"/>
      <c r="L118" s="314"/>
      <c r="M118" s="314"/>
      <c r="N118" s="264"/>
      <c r="O118" s="265"/>
      <c r="P118" s="288"/>
      <c r="Q118" s="288"/>
      <c r="R118" s="288"/>
      <c r="S118" s="288"/>
      <c r="T118" s="311"/>
      <c r="U118" s="312"/>
      <c r="V118" s="135"/>
    </row>
    <row r="119" spans="1:22" s="34" customFormat="1" ht="24" customHeight="1">
      <c r="A119" s="135"/>
      <c r="B119" s="254" t="s">
        <v>23</v>
      </c>
      <c r="C119" s="255"/>
      <c r="D119" s="253"/>
      <c r="E119" s="253"/>
      <c r="F119" s="253"/>
      <c r="G119" s="253"/>
      <c r="H119" s="253"/>
      <c r="I119" s="253"/>
      <c r="J119" s="253"/>
      <c r="K119" s="253"/>
      <c r="L119" s="253"/>
      <c r="M119" s="253"/>
      <c r="N119" s="256" t="s">
        <v>4</v>
      </c>
      <c r="O119" s="256"/>
      <c r="P119" s="253"/>
      <c r="Q119" s="253"/>
      <c r="R119" s="253"/>
      <c r="S119" s="253"/>
      <c r="T119" s="253"/>
      <c r="U119" s="253"/>
      <c r="V119" s="135"/>
    </row>
    <row r="120" spans="1:22" s="34" customFormat="1" ht="24" customHeight="1">
      <c r="A120" s="135"/>
      <c r="B120" s="254" t="s">
        <v>10</v>
      </c>
      <c r="C120" s="255"/>
      <c r="D120" s="253"/>
      <c r="E120" s="253"/>
      <c r="F120" s="253"/>
      <c r="G120" s="253"/>
      <c r="H120" s="253"/>
      <c r="I120" s="253"/>
      <c r="J120" s="253"/>
      <c r="K120" s="253"/>
      <c r="L120" s="253"/>
      <c r="M120" s="253"/>
      <c r="N120" s="256" t="s">
        <v>42</v>
      </c>
      <c r="O120" s="256"/>
      <c r="P120" s="291"/>
      <c r="Q120" s="292"/>
      <c r="R120" s="292"/>
      <c r="S120" s="292"/>
      <c r="T120" s="292"/>
      <c r="U120" s="292"/>
      <c r="V120" s="135"/>
    </row>
    <row r="121" spans="1:22" s="34" customFormat="1" ht="24" customHeight="1">
      <c r="A121" s="135"/>
      <c r="B121" s="139"/>
      <c r="C121" s="163"/>
      <c r="D121" s="164"/>
      <c r="E121" s="164"/>
      <c r="F121" s="164"/>
      <c r="G121" s="164"/>
      <c r="H121" s="164"/>
      <c r="I121" s="164"/>
      <c r="J121" s="164"/>
      <c r="K121" s="164"/>
      <c r="L121" s="164"/>
      <c r="M121" s="164"/>
      <c r="N121" s="163"/>
      <c r="O121" s="163"/>
      <c r="P121" s="165"/>
      <c r="Q121" s="165"/>
      <c r="R121" s="165"/>
      <c r="S121" s="165"/>
      <c r="T121" s="165"/>
      <c r="U121" s="165"/>
      <c r="V121" s="135"/>
    </row>
    <row r="122" spans="1:22" s="47" customFormat="1" ht="24" customHeight="1">
      <c r="A122" s="166"/>
      <c r="B122" s="293" t="s">
        <v>202</v>
      </c>
      <c r="C122" s="293"/>
      <c r="D122" s="293"/>
      <c r="E122" s="293"/>
      <c r="F122" s="293"/>
      <c r="G122" s="293"/>
      <c r="H122" s="293"/>
      <c r="I122" s="293"/>
      <c r="J122" s="293"/>
      <c r="K122" s="293"/>
      <c r="L122" s="293"/>
      <c r="M122" s="293"/>
      <c r="N122" s="293"/>
      <c r="O122" s="293"/>
      <c r="P122" s="293"/>
      <c r="Q122" s="293"/>
      <c r="R122" s="293"/>
      <c r="S122" s="293"/>
      <c r="T122" s="293"/>
      <c r="U122" s="293"/>
      <c r="V122" s="166"/>
    </row>
    <row r="123" spans="1:22" ht="24" customHeight="1">
      <c r="A123" s="135"/>
      <c r="B123" s="252" t="s">
        <v>161</v>
      </c>
      <c r="C123" s="252"/>
      <c r="D123" s="252"/>
      <c r="E123" s="252"/>
      <c r="F123" s="252"/>
      <c r="G123" s="252"/>
      <c r="H123" s="252"/>
      <c r="I123" s="252"/>
      <c r="J123" s="252"/>
      <c r="K123" s="252"/>
      <c r="L123" s="252"/>
      <c r="M123" s="252"/>
      <c r="N123" s="252"/>
      <c r="O123" s="252"/>
      <c r="P123" s="252"/>
      <c r="Q123" s="252"/>
      <c r="R123" s="252"/>
      <c r="S123" s="252"/>
      <c r="T123" s="252"/>
      <c r="U123" s="252"/>
      <c r="V123" s="135"/>
    </row>
    <row r="124" spans="1:22" ht="24" customHeight="1">
      <c r="A124" s="135"/>
      <c r="B124" s="252"/>
      <c r="C124" s="252"/>
      <c r="D124" s="252"/>
      <c r="E124" s="252"/>
      <c r="F124" s="252"/>
      <c r="G124" s="252"/>
      <c r="H124" s="252"/>
      <c r="I124" s="252"/>
      <c r="J124" s="252"/>
      <c r="K124" s="252"/>
      <c r="L124" s="252"/>
      <c r="M124" s="252"/>
      <c r="N124" s="252"/>
      <c r="O124" s="252"/>
      <c r="P124" s="252"/>
      <c r="Q124" s="252"/>
      <c r="R124" s="252"/>
      <c r="S124" s="252"/>
      <c r="T124" s="252"/>
      <c r="U124" s="252"/>
      <c r="V124" s="135"/>
    </row>
    <row r="125" spans="1:22" ht="24" customHeight="1">
      <c r="A125" s="135"/>
      <c r="B125" s="293" t="s">
        <v>202</v>
      </c>
      <c r="C125" s="293"/>
      <c r="D125" s="293"/>
      <c r="E125" s="293"/>
      <c r="F125" s="293"/>
      <c r="G125" s="293"/>
      <c r="H125" s="293"/>
      <c r="I125" s="293"/>
      <c r="J125" s="293"/>
      <c r="K125" s="293"/>
      <c r="L125" s="293"/>
      <c r="M125" s="293"/>
      <c r="N125" s="293"/>
      <c r="O125" s="293"/>
      <c r="P125" s="293"/>
      <c r="Q125" s="293"/>
      <c r="R125" s="293"/>
      <c r="S125" s="293"/>
      <c r="T125" s="293"/>
      <c r="U125" s="293"/>
      <c r="V125" s="135"/>
    </row>
    <row r="126" spans="1:22" ht="24" customHeight="1">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row>
  </sheetData>
  <sheetProtection password="D3AF" sheet="1" selectLockedCells="1"/>
  <mergeCells count="234">
    <mergeCell ref="P90:R90"/>
    <mergeCell ref="S90:U90"/>
    <mergeCell ref="B85:U85"/>
    <mergeCell ref="B89:E89"/>
    <mergeCell ref="F89:I89"/>
    <mergeCell ref="N89:O89"/>
    <mergeCell ref="P89:R89"/>
    <mergeCell ref="S89:U89"/>
    <mergeCell ref="C106:T108"/>
    <mergeCell ref="B81:E81"/>
    <mergeCell ref="B77:O77"/>
    <mergeCell ref="N82:R82"/>
    <mergeCell ref="S77:U77"/>
    <mergeCell ref="S87:U88"/>
    <mergeCell ref="B90:O90"/>
    <mergeCell ref="B74:E75"/>
    <mergeCell ref="F80:G80"/>
    <mergeCell ref="B119:C119"/>
    <mergeCell ref="S82:U82"/>
    <mergeCell ref="F81:G81"/>
    <mergeCell ref="I80:M81"/>
    <mergeCell ref="B94:U104"/>
    <mergeCell ref="B91:U91"/>
    <mergeCell ref="S80:U81"/>
    <mergeCell ref="J89:M89"/>
    <mergeCell ref="J76:M76"/>
    <mergeCell ref="N83:R83"/>
    <mergeCell ref="S83:U83"/>
    <mergeCell ref="N80:R81"/>
    <mergeCell ref="B78:U78"/>
    <mergeCell ref="P76:R76"/>
    <mergeCell ref="S76:U76"/>
    <mergeCell ref="B76:E76"/>
    <mergeCell ref="P77:R77"/>
    <mergeCell ref="F74:I75"/>
    <mergeCell ref="B86:U86"/>
    <mergeCell ref="B87:E88"/>
    <mergeCell ref="F87:I88"/>
    <mergeCell ref="J87:M88"/>
    <mergeCell ref="P87:R88"/>
    <mergeCell ref="P74:R75"/>
    <mergeCell ref="N76:O76"/>
    <mergeCell ref="F76:I76"/>
    <mergeCell ref="S74:U75"/>
    <mergeCell ref="R68:U68"/>
    <mergeCell ref="G67:I67"/>
    <mergeCell ref="T67:U67"/>
    <mergeCell ref="J68:O68"/>
    <mergeCell ref="R69:U69"/>
    <mergeCell ref="B69:Q69"/>
    <mergeCell ref="P67:Q67"/>
    <mergeCell ref="B71:U71"/>
    <mergeCell ref="B72:U73"/>
    <mergeCell ref="I33:U34"/>
    <mergeCell ref="I27:U28"/>
    <mergeCell ref="H29:H30"/>
    <mergeCell ref="I32:U32"/>
    <mergeCell ref="L50:M50"/>
    <mergeCell ref="I54:J54"/>
    <mergeCell ref="R67:S67"/>
    <mergeCell ref="H35:H36"/>
    <mergeCell ref="B125:U125"/>
    <mergeCell ref="B123:U124"/>
    <mergeCell ref="N117:O118"/>
    <mergeCell ref="P117:S118"/>
    <mergeCell ref="T117:U118"/>
    <mergeCell ref="B120:C120"/>
    <mergeCell ref="D120:M120"/>
    <mergeCell ref="N120:O120"/>
    <mergeCell ref="D117:M118"/>
    <mergeCell ref="B117:C118"/>
    <mergeCell ref="P120:U120"/>
    <mergeCell ref="D119:M119"/>
    <mergeCell ref="P119:U119"/>
    <mergeCell ref="B122:U122"/>
    <mergeCell ref="B111:U111"/>
    <mergeCell ref="B80:E80"/>
    <mergeCell ref="N119:O119"/>
    <mergeCell ref="B110:U110"/>
    <mergeCell ref="B92:U93"/>
    <mergeCell ref="B112:U116"/>
    <mergeCell ref="T50:U50"/>
    <mergeCell ref="T47:U48"/>
    <mergeCell ref="N47:N48"/>
    <mergeCell ref="H23:H24"/>
    <mergeCell ref="I25:U26"/>
    <mergeCell ref="B23:G24"/>
    <mergeCell ref="S39:U39"/>
    <mergeCell ref="D47:E48"/>
    <mergeCell ref="I49:K49"/>
    <mergeCell ref="Q49:S49"/>
    <mergeCell ref="D54:G54"/>
    <mergeCell ref="I47:K48"/>
    <mergeCell ref="H27:H28"/>
    <mergeCell ref="T49:U49"/>
    <mergeCell ref="F47:H48"/>
    <mergeCell ref="F50:H50"/>
    <mergeCell ref="B29:G30"/>
    <mergeCell ref="I29:U30"/>
    <mergeCell ref="B39:G40"/>
    <mergeCell ref="H31:H32"/>
    <mergeCell ref="B27:G28"/>
    <mergeCell ref="I31:N31"/>
    <mergeCell ref="F2:O2"/>
    <mergeCell ref="F9:U9"/>
    <mergeCell ref="B8:E8"/>
    <mergeCell ref="B19:G20"/>
    <mergeCell ref="H14:J14"/>
    <mergeCell ref="P16:T16"/>
    <mergeCell ref="J16:N16"/>
    <mergeCell ref="B3:U3"/>
    <mergeCell ref="P6:U6"/>
    <mergeCell ref="F8:M8"/>
    <mergeCell ref="H15:J15"/>
    <mergeCell ref="N7:P7"/>
    <mergeCell ref="F7:M7"/>
    <mergeCell ref="B14:G14"/>
    <mergeCell ref="F10:M10"/>
    <mergeCell ref="E6:G6"/>
    <mergeCell ref="T64:U65"/>
    <mergeCell ref="B2:E2"/>
    <mergeCell ref="B4:U4"/>
    <mergeCell ref="N10:O10"/>
    <mergeCell ref="B9:E9"/>
    <mergeCell ref="H6:M6"/>
    <mergeCell ref="J17:O17"/>
    <mergeCell ref="P14:T14"/>
    <mergeCell ref="L14:M14"/>
    <mergeCell ref="H19:H20"/>
    <mergeCell ref="P2:R2"/>
    <mergeCell ref="Q7:S7"/>
    <mergeCell ref="B7:E7"/>
    <mergeCell ref="G56:M56"/>
    <mergeCell ref="P64:Q65"/>
    <mergeCell ref="J74:M75"/>
    <mergeCell ref="P66:Q66"/>
    <mergeCell ref="B18:G18"/>
    <mergeCell ref="I20:U20"/>
    <mergeCell ref="I19:T19"/>
    <mergeCell ref="I23:U24"/>
    <mergeCell ref="N6:O6"/>
    <mergeCell ref="B6:C6"/>
    <mergeCell ref="T7:U7"/>
    <mergeCell ref="N8:O8"/>
    <mergeCell ref="B10:E10"/>
    <mergeCell ref="H16:I16"/>
    <mergeCell ref="B16:G16"/>
    <mergeCell ref="P10:U10"/>
    <mergeCell ref="B41:H41"/>
    <mergeCell ref="B12:U12"/>
    <mergeCell ref="P8:U8"/>
    <mergeCell ref="B47:C48"/>
    <mergeCell ref="I35:U36"/>
    <mergeCell ref="B33:G34"/>
    <mergeCell ref="L21:U22"/>
    <mergeCell ref="B21:G22"/>
    <mergeCell ref="B25:G26"/>
    <mergeCell ref="H25:H26"/>
    <mergeCell ref="O39:R39"/>
    <mergeCell ref="O50:P50"/>
    <mergeCell ref="L49:M49"/>
    <mergeCell ref="I39:J39"/>
    <mergeCell ref="O49:P49"/>
    <mergeCell ref="I50:K50"/>
    <mergeCell ref="Q37:U37"/>
    <mergeCell ref="I37:N37"/>
    <mergeCell ref="Q50:S50"/>
    <mergeCell ref="B58:U58"/>
    <mergeCell ref="M64:O65"/>
    <mergeCell ref="B64:C65"/>
    <mergeCell ref="R64:S65"/>
    <mergeCell ref="B62:U63"/>
    <mergeCell ref="B59:U60"/>
    <mergeCell ref="B50:C50"/>
    <mergeCell ref="J66:L66"/>
    <mergeCell ref="T66:U66"/>
    <mergeCell ref="B67:C67"/>
    <mergeCell ref="B66:C66"/>
    <mergeCell ref="M66:O66"/>
    <mergeCell ref="J67:L67"/>
    <mergeCell ref="M67:O67"/>
    <mergeCell ref="G66:I66"/>
    <mergeCell ref="R66:S66"/>
    <mergeCell ref="D67:F67"/>
    <mergeCell ref="P17:U17"/>
    <mergeCell ref="B17:I17"/>
    <mergeCell ref="K39:N39"/>
    <mergeCell ref="H21:H22"/>
    <mergeCell ref="H39:H40"/>
    <mergeCell ref="H37:H38"/>
    <mergeCell ref="I40:J40"/>
    <mergeCell ref="K40:U40"/>
    <mergeCell ref="B37:G38"/>
    <mergeCell ref="I21:K22"/>
    <mergeCell ref="R56:U56"/>
    <mergeCell ref="B42:U42"/>
    <mergeCell ref="P55:Q55"/>
    <mergeCell ref="P54:Q54"/>
    <mergeCell ref="K52:M53"/>
    <mergeCell ref="D49:E49"/>
    <mergeCell ref="P56:Q56"/>
    <mergeCell ref="B49:C49"/>
    <mergeCell ref="L47:M48"/>
    <mergeCell ref="F49:H49"/>
    <mergeCell ref="B31:G32"/>
    <mergeCell ref="O47:P48"/>
    <mergeCell ref="B35:G36"/>
    <mergeCell ref="H33:H34"/>
    <mergeCell ref="D45:M46"/>
    <mergeCell ref="O45:U46"/>
    <mergeCell ref="B43:U44"/>
    <mergeCell ref="Q47:S48"/>
    <mergeCell ref="O31:P31"/>
    <mergeCell ref="I38:O38"/>
    <mergeCell ref="D52:G53"/>
    <mergeCell ref="B54:C54"/>
    <mergeCell ref="P52:Q53"/>
    <mergeCell ref="B52:C53"/>
    <mergeCell ref="G64:I65"/>
    <mergeCell ref="R52:U53"/>
    <mergeCell ref="R55:U55"/>
    <mergeCell ref="R54:U54"/>
    <mergeCell ref="K54:M54"/>
    <mergeCell ref="I55:M55"/>
    <mergeCell ref="B70:U70"/>
    <mergeCell ref="D55:G55"/>
    <mergeCell ref="D50:E50"/>
    <mergeCell ref="D64:F65"/>
    <mergeCell ref="J64:L65"/>
    <mergeCell ref="I52:J53"/>
    <mergeCell ref="B56:F56"/>
    <mergeCell ref="D66:F66"/>
    <mergeCell ref="B55:C55"/>
    <mergeCell ref="B61:U61"/>
  </mergeCells>
  <conditionalFormatting sqref="D57:G57 N57 R54:R56">
    <cfRule type="cellIs" priority="98" dxfId="43" operator="equal" stopIfTrue="1">
      <formula>"Not Applicable"</formula>
    </cfRule>
  </conditionalFormatting>
  <conditionalFormatting sqref="I19">
    <cfRule type="cellIs" priority="96" dxfId="44" operator="greaterThan" stopIfTrue="1">
      <formula>""""""</formula>
    </cfRule>
  </conditionalFormatting>
  <conditionalFormatting sqref="I20:U20">
    <cfRule type="cellIs" priority="93" dxfId="0" operator="equal" stopIfTrue="1">
      <formula>"Now complete section 6, Declaration."</formula>
    </cfRule>
  </conditionalFormatting>
  <conditionalFormatting sqref="I23:U24">
    <cfRule type="cellIs" priority="39" dxfId="0" operator="equal" stopIfTrue="1">
      <formula>"Refunds of contributions should not be made by employers, with the exception of members who opted out within 3 months."</formula>
    </cfRule>
  </conditionalFormatting>
  <conditionalFormatting sqref="I27:U28">
    <cfRule type="notContainsBlanks" priority="89" dxfId="0" stopIfTrue="1">
      <formula>LEN(TRIM(I27))&gt;0</formula>
    </cfRule>
    <cfRule type="cellIs" priority="90" dxfId="0" operator="equal" stopIfTrue="1">
      <formula>"v29"</formula>
    </cfRule>
  </conditionalFormatting>
  <conditionalFormatting sqref="I29:U30">
    <cfRule type="notContainsBlanks" priority="88" dxfId="0" stopIfTrue="1">
      <formula>LEN(TRIM(I29))&gt;0</formula>
    </cfRule>
  </conditionalFormatting>
  <conditionalFormatting sqref="B69:Q69 B70">
    <cfRule type="notContainsBlanks" priority="85" dxfId="45" stopIfTrue="1">
      <formula>LEN(TRIM(B69))&gt;0</formula>
    </cfRule>
  </conditionalFormatting>
  <conditionalFormatting sqref="R69:U69">
    <cfRule type="expression" priority="82" dxfId="46" stopIfTrue="1">
      <formula>$B$69="Annual rate of Assumed Pensionable Pay (APP) - for Death in Service and Ill Health Retirement"</formula>
    </cfRule>
  </conditionalFormatting>
  <conditionalFormatting sqref="I21:K22">
    <cfRule type="expression" priority="80" dxfId="0" stopIfTrue="1">
      <formula>$H$21="X"</formula>
    </cfRule>
  </conditionalFormatting>
  <conditionalFormatting sqref="I19:T19">
    <cfRule type="expression" priority="79" dxfId="0" stopIfTrue="1">
      <formula>$H$19="x"</formula>
    </cfRule>
  </conditionalFormatting>
  <conditionalFormatting sqref="I37:N37">
    <cfRule type="expression" priority="78" dxfId="0" stopIfTrue="1">
      <formula>$H$37="x"</formula>
    </cfRule>
  </conditionalFormatting>
  <conditionalFormatting sqref="I32:U32">
    <cfRule type="expression" priority="76" dxfId="0" stopIfTrue="1">
      <formula>$H$31="x"</formula>
    </cfRule>
  </conditionalFormatting>
  <conditionalFormatting sqref="P52:U56">
    <cfRule type="expression" priority="74" dxfId="47" stopIfTrue="1">
      <formula>$U$14="no"</formula>
    </cfRule>
  </conditionalFormatting>
  <conditionalFormatting sqref="I19:U19">
    <cfRule type="expression" priority="72" dxfId="48" stopIfTrue="1">
      <formula>$U$14="No"</formula>
    </cfRule>
  </conditionalFormatting>
  <conditionalFormatting sqref="U19">
    <cfRule type="expression" priority="71" dxfId="49" stopIfTrue="1">
      <formula>$U$14="No"</formula>
    </cfRule>
  </conditionalFormatting>
  <conditionalFormatting sqref="B29:U36">
    <cfRule type="expression" priority="66" dxfId="50" stopIfTrue="1">
      <formula>$N$14&lt;55</formula>
    </cfRule>
  </conditionalFormatting>
  <conditionalFormatting sqref="B23:H24">
    <cfRule type="expression" priority="56" dxfId="50" stopIfTrue="1">
      <formula>$N$14&gt;54</formula>
    </cfRule>
  </conditionalFormatting>
  <conditionalFormatting sqref="B23">
    <cfRule type="expression" priority="55" dxfId="51" stopIfTrue="1">
      <formula>$N$14=""</formula>
    </cfRule>
  </conditionalFormatting>
  <conditionalFormatting sqref="H23:H24">
    <cfRule type="expression" priority="54" dxfId="52" stopIfTrue="1">
      <formula>$N$14=""</formula>
    </cfRule>
  </conditionalFormatting>
  <conditionalFormatting sqref="I35:U36">
    <cfRule type="cellIs" priority="53" dxfId="0" operator="equal" stopIfTrue="1">
      <formula>"Employees reaching age 75 can remain in employment, but LGPS benefits MUST be in payment no later than 75. Therefore, the Date of Leaving must be at least one day prior to the 75th birthday."</formula>
    </cfRule>
  </conditionalFormatting>
  <conditionalFormatting sqref="B77:O77 B79:O79">
    <cfRule type="expression" priority="52" dxfId="53" stopIfTrue="1">
      <formula>$B$76=0</formula>
    </cfRule>
  </conditionalFormatting>
  <conditionalFormatting sqref="C106:T108">
    <cfRule type="expression" priority="42" dxfId="45" stopIfTrue="1">
      <formula>T66="Sickness"</formula>
    </cfRule>
    <cfRule type="expression" priority="43" dxfId="45" stopIfTrue="1">
      <formula>T66="Maternity"</formula>
    </cfRule>
  </conditionalFormatting>
  <conditionalFormatting sqref="I25:U26">
    <cfRule type="cellIs" priority="40" dxfId="0" operator="equal" stopIfTrue="1">
      <formula>"This reason for leaving also applies to those dismissed on ill health grounds, who didn't meet the requirements for LGPS ill health retirement."</formula>
    </cfRule>
  </conditionalFormatting>
  <conditionalFormatting sqref="I33:U34">
    <cfRule type="cellIs" priority="91" dxfId="0" operator="equal" stopIfTrue="1">
      <formula>"Refunds of contributions should not be made by employers, with the exception of members who opted out within 3 months."</formula>
    </cfRule>
  </conditionalFormatting>
  <conditionalFormatting sqref="J68:O68">
    <cfRule type="expression" priority="37" dxfId="0" stopIfTrue="1">
      <formula>$J$66&lt;&gt;""</formula>
    </cfRule>
  </conditionalFormatting>
  <conditionalFormatting sqref="T66:U66">
    <cfRule type="expression" priority="33" dxfId="0" stopIfTrue="1">
      <formula>$T$66&lt;&gt;"No"</formula>
    </cfRule>
  </conditionalFormatting>
  <conditionalFormatting sqref="R66:S66">
    <cfRule type="expression" priority="25" dxfId="0" stopIfTrue="1">
      <formula>$R$66&lt;&gt;"No"</formula>
    </cfRule>
  </conditionalFormatting>
  <conditionalFormatting sqref="R68:U68">
    <cfRule type="expression" priority="23" dxfId="0" stopIfTrue="1">
      <formula>$R$66&lt;&gt;"No"</formula>
    </cfRule>
    <cfRule type="expression" priority="24" dxfId="0" stopIfTrue="1">
      <formula>$T$66&lt;&gt;"No"</formula>
    </cfRule>
  </conditionalFormatting>
  <conditionalFormatting sqref="D54:G54">
    <cfRule type="expression" priority="22" dxfId="52" stopIfTrue="1">
      <formula>$D$54&lt;&gt;""</formula>
    </cfRule>
  </conditionalFormatting>
  <conditionalFormatting sqref="B18:G18">
    <cfRule type="expression" priority="11" dxfId="54" stopIfTrue="1">
      <formula>$H$39&lt;&gt;""</formula>
    </cfRule>
    <cfRule type="expression" priority="12" dxfId="54" stopIfTrue="1">
      <formula>$H$37&lt;&gt;""</formula>
    </cfRule>
    <cfRule type="expression" priority="13" dxfId="54" stopIfTrue="1">
      <formula>$H$35&lt;&gt;""</formula>
    </cfRule>
    <cfRule type="expression" priority="14" dxfId="54" stopIfTrue="1">
      <formula>$H$33&lt;&gt;""</formula>
    </cfRule>
    <cfRule type="expression" priority="15" dxfId="54" stopIfTrue="1">
      <formula>$H$31&lt;&gt;""</formula>
    </cfRule>
    <cfRule type="expression" priority="16" dxfId="54" stopIfTrue="1">
      <formula>$H$29&lt;&gt;""</formula>
    </cfRule>
    <cfRule type="expression" priority="17" dxfId="54" stopIfTrue="1">
      <formula>$H$27&lt;&gt;""</formula>
    </cfRule>
    <cfRule type="expression" priority="18" dxfId="54" stopIfTrue="1">
      <formula>$H$25&lt;&gt;""</formula>
    </cfRule>
    <cfRule type="expression" priority="19" dxfId="54" stopIfTrue="1">
      <formula>$H$23&lt;&gt;""</formula>
    </cfRule>
    <cfRule type="expression" priority="20" dxfId="54" stopIfTrue="1">
      <formula>$H$19&lt;&gt;""</formula>
    </cfRule>
    <cfRule type="expression" priority="21" dxfId="54" stopIfTrue="1">
      <formula>$H$21&lt;&gt;""</formula>
    </cfRule>
  </conditionalFormatting>
  <conditionalFormatting sqref="B85 B87 F87 J87 P87 S87">
    <cfRule type="expression" priority="4" dxfId="55" stopIfTrue="1">
      <formula>$N$14&gt;64</formula>
    </cfRule>
  </conditionalFormatting>
  <conditionalFormatting sqref="A85:V90">
    <cfRule type="expression" priority="1" dxfId="47" stopIfTrue="1">
      <formula>$N$14=""</formula>
    </cfRule>
    <cfRule type="expression" priority="2" dxfId="47" stopIfTrue="1">
      <formula>$N$14&lt;65</formula>
    </cfRule>
  </conditionalFormatting>
  <conditionalFormatting sqref="B89 F89 P89 S89">
    <cfRule type="expression" priority="3" dxfId="56" stopIfTrue="1">
      <formula>$N$14&gt;64</formula>
    </cfRule>
  </conditionalFormatting>
  <conditionalFormatting sqref="B87:M89 N89:O89 P87:U89">
    <cfRule type="expression" priority="5" dxfId="57" stopIfTrue="1">
      <formula>$N$14&gt;64</formula>
    </cfRule>
  </conditionalFormatting>
  <dataValidations count="8">
    <dataValidation type="list" allowBlank="1" showInputMessage="1" showErrorMessage="1" promptTitle="Title" prompt="Select title from list, if other please annotate in Notes" sqref="D6">
      <formula1>"Cllr, Dr, Miss, Mr, Mrs, Ms, Prof, Sir"</formula1>
    </dataValidation>
    <dataValidation type="list" allowBlank="1" showInputMessage="1" showErrorMessage="1" sqref="U14 R66:R67 O37">
      <formula1>$W$12:$W$13</formula1>
    </dataValidation>
    <dataValidation type="list" allowBlank="1" showInputMessage="1" showErrorMessage="1" sqref="U19">
      <formula1>$W$12:$W$15</formula1>
    </dataValidation>
    <dataValidation type="list" allowBlank="1" showInputMessage="1" showErrorMessage="1" sqref="O31">
      <formula1>$W$11:$W$13</formula1>
    </dataValidation>
    <dataValidation type="list" allowBlank="1" showInputMessage="1" showErrorMessage="1" sqref="T66:U67">
      <formula1>$W$66:$W$69</formula1>
    </dataValidation>
    <dataValidation type="list" allowBlank="1" showInputMessage="1" showErrorMessage="1" sqref="Q38 S38 U38">
      <formula1>$W$17:$W$19</formula1>
    </dataValidation>
    <dataValidation type="list" allowBlank="1" showInputMessage="1" showErrorMessage="1" sqref="H19:H40">
      <formula1>$W$17:$W$18</formula1>
    </dataValidation>
    <dataValidation type="decimal" showInputMessage="1" showErrorMessage="1" sqref="H16:I16">
      <formula1>1</formula1>
      <formula2>366</formula2>
    </dataValidation>
  </dataValidations>
  <printOptions horizontalCentered="1" verticalCentered="1"/>
  <pageMargins left="0.25" right="0.25" top="0.75" bottom="0.75" header="0.3" footer="0.3"/>
  <pageSetup fitToHeight="0" fitToWidth="1" horizontalDpi="300" verticalDpi="300" orientation="portrait" paperSize="9" scale="77" r:id="rId3"/>
  <headerFooter>
    <oddHeader>&amp;L&amp;G&amp;C&amp;"Arial,Regular"&amp;14&amp;K00-038CONTROLLED ONCE COMPLETED&amp;"Arial,Bold"&amp;K00B050
&amp;K000000L1: LEAVER NOTIFICATION FORM&amp;R&amp;G</oddHeader>
    <oddFooter>&amp;L&amp;"Arial,Regular"&amp;10&amp;A&amp;C&amp;"Arial,Regular"&amp;10Page &amp;P of &amp;N&amp;R&amp;"Arial,Regular"&amp;10
&amp;"Arial,Bold"&amp;U&amp;K0070C0derbyshirepensionfund.org.uk</oddFooter>
  </headerFooter>
  <rowBreaks count="2" manualBreakCount="2">
    <brk id="41" max="255" man="1"/>
    <brk id="84"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E19"/>
  <sheetViews>
    <sheetView zoomScalePageLayoutView="0" workbookViewId="0" topLeftCell="A1">
      <selection activeCell="C43" sqref="C43"/>
    </sheetView>
  </sheetViews>
  <sheetFormatPr defaultColWidth="9.140625" defaultRowHeight="15"/>
  <cols>
    <col min="1" max="1" width="33.140625" style="1" customWidth="1"/>
    <col min="2" max="2" width="4.57421875" style="1" bestFit="1" customWidth="1"/>
    <col min="3" max="3" width="57.00390625" style="1" customWidth="1"/>
    <col min="4" max="4" width="31.57421875" style="1" customWidth="1"/>
    <col min="5" max="5" width="10.7109375" style="1" bestFit="1" customWidth="1"/>
    <col min="6" max="16384" width="9.140625" style="1" customWidth="1"/>
  </cols>
  <sheetData>
    <row r="1" spans="1:5" ht="15">
      <c r="A1" t="s">
        <v>1</v>
      </c>
      <c r="B1" s="346">
        <f>dob</f>
        <v>0</v>
      </c>
      <c r="C1" s="345"/>
      <c r="E1" s="6"/>
    </row>
    <row r="2" spans="1:5" ht="15">
      <c r="A2"/>
      <c r="B2" s="3"/>
      <c r="E2" s="6"/>
    </row>
    <row r="3" spans="1:5" ht="15">
      <c r="A3" t="s">
        <v>15</v>
      </c>
      <c r="B3" s="346">
        <f>Date_Left</f>
        <v>0</v>
      </c>
      <c r="C3" s="345"/>
      <c r="E3" s="6"/>
    </row>
    <row r="4" spans="1:5" ht="15">
      <c r="A4"/>
      <c r="B4" s="2"/>
      <c r="E4" s="6"/>
    </row>
    <row r="5" spans="1:3" ht="15">
      <c r="A5" t="s">
        <v>16</v>
      </c>
      <c r="B5" s="347">
        <f ca="1">ROUNDDOWN((SUMPRODUCT(--(TEXT(ROW(INDIRECT("1:"&amp;$B$3-$B$1+2))+$B$1,"dd-mmm")&lt;&gt;"29-feb"))-1)/365,0)</f>
        <v>0</v>
      </c>
      <c r="C5" s="348"/>
    </row>
    <row r="6" spans="1:2" ht="15">
      <c r="A6"/>
      <c r="B6" s="4"/>
    </row>
    <row r="7" spans="1:5" ht="15">
      <c r="A7" t="s">
        <v>17</v>
      </c>
      <c r="B7" s="344">
        <f>YEAR(B3)</f>
        <v>1900</v>
      </c>
      <c r="C7" s="345"/>
      <c r="E7" s="8"/>
    </row>
    <row r="8" spans="1:4" ht="15">
      <c r="A8"/>
      <c r="B8" s="349" t="str">
        <f>CONCATENATE("05","/","04","/",B7)</f>
        <v>05/04/1900</v>
      </c>
      <c r="C8" s="350"/>
      <c r="D8" s="5">
        <f>VALUE(B8)</f>
        <v>96</v>
      </c>
    </row>
    <row r="9" spans="1:4" ht="15">
      <c r="A9"/>
      <c r="B9" s="344">
        <f>IF(D8&gt;=Date_Left,0,1)</f>
        <v>0</v>
      </c>
      <c r="C9" s="345"/>
      <c r="D9" s="5"/>
    </row>
    <row r="10" spans="1:4" ht="15">
      <c r="A10"/>
      <c r="B10" s="344">
        <f>IF(B9=1,YEAR(B3)+1,YEAR(B3))</f>
        <v>1900</v>
      </c>
      <c r="C10" s="345"/>
      <c r="D10" s="5"/>
    </row>
    <row r="11" spans="1:4" ht="15">
      <c r="A11"/>
      <c r="B11" s="344" t="str">
        <f>CONCATENATE("05/04/",B10)</f>
        <v>05/04/1900</v>
      </c>
      <c r="C11" s="345"/>
      <c r="D11" s="9">
        <v>2017</v>
      </c>
    </row>
    <row r="12" spans="1:3" ht="15">
      <c r="A12"/>
      <c r="B12" s="344" t="str">
        <f>CONCATENATE("05/04/",$B10-1)</f>
        <v>05/04/1899</v>
      </c>
      <c r="C12" s="345"/>
    </row>
    <row r="13" spans="1:3" ht="15">
      <c r="A13"/>
      <c r="B13" s="344" t="str">
        <f>CONCATENATE("05/04/",$B10-2)</f>
        <v>05/04/1898</v>
      </c>
      <c r="C13" s="345"/>
    </row>
    <row r="14" spans="1:2" ht="15">
      <c r="A14"/>
      <c r="B14" s="2"/>
    </row>
    <row r="15" spans="1:3" ht="15">
      <c r="A15" t="s">
        <v>18</v>
      </c>
      <c r="B15" s="344">
        <f>IF(MONTH(Date_Left)&gt;3,1,0)</f>
        <v>0</v>
      </c>
      <c r="C15" s="345"/>
    </row>
    <row r="16" spans="1:3" ht="15">
      <c r="A16"/>
      <c r="B16" s="344">
        <f>IF(B15=1,YEAR(B3)+1,YEAR(B3))</f>
        <v>1900</v>
      </c>
      <c r="C16" s="345"/>
    </row>
    <row r="17" spans="1:3" ht="15">
      <c r="A17"/>
      <c r="B17" s="344" t="str">
        <f>CONCATENATE("31/03/",B16)</f>
        <v>31/03/1900</v>
      </c>
      <c r="C17" s="345"/>
    </row>
    <row r="18" spans="1:3" ht="15">
      <c r="A18"/>
      <c r="B18" s="344" t="str">
        <f>CONCATENATE("31/03/",$B16-1)</f>
        <v>31/03/1899</v>
      </c>
      <c r="C18" s="345"/>
    </row>
    <row r="19" spans="1:3" ht="15">
      <c r="A19"/>
      <c r="B19" s="344" t="str">
        <f>CONCATENATE("31/03/",$B16-2)</f>
        <v>31/03/1898</v>
      </c>
      <c r="C19" s="345"/>
    </row>
    <row r="36" s="10" customFormat="1" ht="15"/>
  </sheetData>
  <sheetProtection password="D3AF" sheet="1" selectLockedCells="1"/>
  <mergeCells count="15">
    <mergeCell ref="B17:C17"/>
    <mergeCell ref="B18:C18"/>
    <mergeCell ref="B19:C19"/>
    <mergeCell ref="B10:C10"/>
    <mergeCell ref="B11:C11"/>
    <mergeCell ref="B12:C12"/>
    <mergeCell ref="B13:C13"/>
    <mergeCell ref="B15:C15"/>
    <mergeCell ref="B16:C16"/>
    <mergeCell ref="B9:C9"/>
    <mergeCell ref="B1:C1"/>
    <mergeCell ref="B3:C3"/>
    <mergeCell ref="B5:C5"/>
    <mergeCell ref="B7:C7"/>
    <mergeCell ref="B8:C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101"/>
  <sheetViews>
    <sheetView showGridLines="0" showRowColHeaders="0" zoomScalePageLayoutView="0" workbookViewId="0" topLeftCell="A1">
      <selection activeCell="F12" sqref="F12:I12"/>
    </sheetView>
  </sheetViews>
  <sheetFormatPr defaultColWidth="6.7109375" defaultRowHeight="15"/>
  <cols>
    <col min="1" max="1" width="3.7109375" style="119" customWidth="1"/>
    <col min="2" max="5" width="6.7109375" style="48" customWidth="1"/>
    <col min="6" max="6" width="6.7109375" style="29" customWidth="1"/>
    <col min="7" max="21" width="6.7109375" style="48" customWidth="1"/>
    <col min="22" max="22" width="6.7109375" style="48" hidden="1" customWidth="1"/>
    <col min="23" max="16384" width="6.7109375" style="48" customWidth="1"/>
  </cols>
  <sheetData>
    <row r="1" spans="1:21" s="32" customFormat="1" ht="19.5" customHeight="1">
      <c r="A1" s="235" t="s">
        <v>115</v>
      </c>
      <c r="B1" s="235"/>
      <c r="C1" s="235"/>
      <c r="D1" s="235"/>
      <c r="E1" s="235"/>
      <c r="F1" s="235"/>
      <c r="G1" s="235"/>
      <c r="H1" s="235"/>
      <c r="I1" s="235"/>
      <c r="J1" s="235"/>
      <c r="K1" s="235"/>
      <c r="L1" s="235"/>
      <c r="M1" s="235"/>
      <c r="N1" s="235"/>
      <c r="O1" s="235"/>
      <c r="P1" s="235"/>
      <c r="Q1" s="235"/>
      <c r="R1" s="235"/>
      <c r="S1" s="235"/>
      <c r="T1" s="235"/>
      <c r="U1" s="235"/>
    </row>
    <row r="2" spans="1:21" s="32" customFormat="1" ht="19.5" customHeight="1">
      <c r="A2" s="21"/>
      <c r="B2" s="21"/>
      <c r="C2" s="21"/>
      <c r="D2" s="21"/>
      <c r="E2" s="21"/>
      <c r="F2" s="21"/>
      <c r="G2" s="21"/>
      <c r="H2" s="21"/>
      <c r="I2" s="21"/>
      <c r="J2" s="21"/>
      <c r="K2" s="21"/>
      <c r="L2" s="21"/>
      <c r="M2" s="21"/>
      <c r="N2" s="21"/>
      <c r="O2" s="21"/>
      <c r="P2" s="21"/>
      <c r="Q2" s="21"/>
      <c r="R2" s="21"/>
      <c r="S2" s="21"/>
      <c r="T2" s="21"/>
      <c r="U2" s="21"/>
    </row>
    <row r="3" spans="1:21" s="32" customFormat="1" ht="19.5" customHeight="1">
      <c r="A3" s="21"/>
      <c r="B3" s="256" t="s">
        <v>23</v>
      </c>
      <c r="C3" s="256"/>
      <c r="D3" s="256"/>
      <c r="E3" s="212" t="str">
        <f>PROPER(CONCATENATE('L1 - Leaver form v3.0'!D6," ",'L1 - Leaver form v3.0'!H6," ",'L1 - Leaver form v3.0'!P6))</f>
        <v>  </v>
      </c>
      <c r="F3" s="212"/>
      <c r="G3" s="212"/>
      <c r="H3" s="212"/>
      <c r="I3" s="212"/>
      <c r="J3" s="256" t="s">
        <v>12</v>
      </c>
      <c r="K3" s="256"/>
      <c r="L3" s="256"/>
      <c r="M3" s="212">
        <f>IF('L1 - Leaver form v3.0'!P8&lt;&gt;"",'L1 - Leaver form v3.0'!P8,"")</f>
      </c>
      <c r="N3" s="212"/>
      <c r="O3" s="212"/>
      <c r="P3" s="212"/>
      <c r="Q3" s="212"/>
      <c r="R3" s="21"/>
      <c r="S3" s="21"/>
      <c r="T3" s="21"/>
      <c r="U3" s="21"/>
    </row>
    <row r="4" spans="1:21" s="32" customFormat="1" ht="19.5" customHeight="1">
      <c r="A4" s="21"/>
      <c r="B4" s="256" t="s">
        <v>24</v>
      </c>
      <c r="C4" s="256"/>
      <c r="D4" s="256"/>
      <c r="E4" s="500">
        <f>IF('L1 - Leaver form v3.0'!F7&lt;&gt;"",'L1 - Leaver form v3.0'!F7,"")</f>
      </c>
      <c r="F4" s="500"/>
      <c r="G4" s="500"/>
      <c r="H4" s="500"/>
      <c r="I4" s="500"/>
      <c r="J4" s="256" t="s">
        <v>15</v>
      </c>
      <c r="K4" s="256"/>
      <c r="L4" s="256"/>
      <c r="M4" s="501">
        <f>IF(Date_Left&lt;&gt;"",Date_Left,"")</f>
      </c>
      <c r="N4" s="501"/>
      <c r="O4" s="501"/>
      <c r="P4" s="501"/>
      <c r="Q4" s="501"/>
      <c r="R4" s="21"/>
      <c r="S4" s="21"/>
      <c r="T4" s="21"/>
      <c r="U4" s="21"/>
    </row>
    <row r="5" spans="1:21" s="32" customFormat="1" ht="24.75" customHeight="1">
      <c r="A5" s="499" t="s">
        <v>134</v>
      </c>
      <c r="B5" s="499"/>
      <c r="C5" s="499"/>
      <c r="D5" s="499"/>
      <c r="E5" s="499"/>
      <c r="F5" s="499"/>
      <c r="G5" s="499"/>
      <c r="H5" s="499"/>
      <c r="I5" s="499"/>
      <c r="J5" s="499"/>
      <c r="K5" s="499"/>
      <c r="L5" s="499"/>
      <c r="M5" s="499"/>
      <c r="N5" s="499"/>
      <c r="O5" s="499"/>
      <c r="P5" s="499"/>
      <c r="Q5" s="499"/>
      <c r="R5" s="499"/>
      <c r="S5" s="499"/>
      <c r="T5" s="499"/>
      <c r="U5" s="499"/>
    </row>
    <row r="6" spans="1:21" s="34" customFormat="1" ht="24.75" customHeight="1">
      <c r="A6" s="499"/>
      <c r="B6" s="499"/>
      <c r="C6" s="499"/>
      <c r="D6" s="499"/>
      <c r="E6" s="499"/>
      <c r="F6" s="499"/>
      <c r="G6" s="499"/>
      <c r="H6" s="499"/>
      <c r="I6" s="499"/>
      <c r="J6" s="499"/>
      <c r="K6" s="499"/>
      <c r="L6" s="499"/>
      <c r="M6" s="499"/>
      <c r="N6" s="499"/>
      <c r="O6" s="499"/>
      <c r="P6" s="499"/>
      <c r="Q6" s="499"/>
      <c r="R6" s="499"/>
      <c r="S6" s="499"/>
      <c r="T6" s="499"/>
      <c r="U6" s="499"/>
    </row>
    <row r="7" spans="1:22" s="125" customFormat="1" ht="22.5" customHeight="1">
      <c r="A7" s="123"/>
      <c r="B7" s="494" t="s">
        <v>28</v>
      </c>
      <c r="C7" s="494"/>
      <c r="D7" s="494"/>
      <c r="E7" s="494"/>
      <c r="F7" s="494"/>
      <c r="G7" s="494"/>
      <c r="H7" s="494"/>
      <c r="I7" s="494"/>
      <c r="J7" s="494"/>
      <c r="K7" s="494"/>
      <c r="L7" s="494"/>
      <c r="M7" s="494"/>
      <c r="N7" s="494"/>
      <c r="O7" s="494"/>
      <c r="P7" s="494"/>
      <c r="Q7" s="494"/>
      <c r="R7" s="124"/>
      <c r="S7" s="124"/>
      <c r="T7" s="124"/>
      <c r="V7" s="126">
        <f>IF(B13&gt;0,B13-1,N8)</f>
      </c>
    </row>
    <row r="8" spans="1:22" ht="22.5" customHeight="1">
      <c r="A8" s="121"/>
      <c r="B8" s="420" t="s">
        <v>19</v>
      </c>
      <c r="C8" s="421"/>
      <c r="D8" s="421"/>
      <c r="E8" s="422"/>
      <c r="F8" s="423">
        <f>IF(N8&lt;&gt;"",DATE(YEAR(N8)-1,MONTH(N8),DAY(N8)+1),"")</f>
      </c>
      <c r="G8" s="424"/>
      <c r="H8" s="424"/>
      <c r="I8" s="425"/>
      <c r="J8" s="495" t="s">
        <v>20</v>
      </c>
      <c r="K8" s="421"/>
      <c r="L8" s="421"/>
      <c r="M8" s="422"/>
      <c r="N8" s="496">
        <f>IF(Date_Left&lt;&gt;"",Date_Left,"")</f>
      </c>
      <c r="O8" s="497"/>
      <c r="P8" s="497"/>
      <c r="Q8" s="498"/>
      <c r="R8" s="67"/>
      <c r="S8" s="67"/>
      <c r="T8" s="67"/>
      <c r="V8" s="68" t="str">
        <f>IF(B14&gt;0,B14-1,IF(B13&gt;0,N8," "))</f>
        <v> </v>
      </c>
    </row>
    <row r="9" spans="1:22" ht="22.5" customHeight="1">
      <c r="A9" s="121"/>
      <c r="B9" s="420" t="s">
        <v>107</v>
      </c>
      <c r="C9" s="421"/>
      <c r="D9" s="421"/>
      <c r="E9" s="421"/>
      <c r="F9" s="421"/>
      <c r="G9" s="421"/>
      <c r="H9" s="421"/>
      <c r="I9" s="421"/>
      <c r="J9" s="421"/>
      <c r="K9" s="421"/>
      <c r="L9" s="421"/>
      <c r="M9" s="421"/>
      <c r="N9" s="421"/>
      <c r="O9" s="421"/>
      <c r="P9" s="421"/>
      <c r="Q9" s="422"/>
      <c r="R9" s="7"/>
      <c r="S9" s="7"/>
      <c r="T9" s="7"/>
      <c r="V9" s="68" t="str">
        <f>IF(B15&gt;0,B15-1,IF(B14&gt;0,N8," "))</f>
        <v> </v>
      </c>
    </row>
    <row r="10" spans="1:22" ht="22.5" customHeight="1">
      <c r="A10" s="121"/>
      <c r="B10" s="428" t="s">
        <v>108</v>
      </c>
      <c r="C10" s="429"/>
      <c r="D10" s="429"/>
      <c r="E10" s="430"/>
      <c r="F10" s="428" t="s">
        <v>43</v>
      </c>
      <c r="G10" s="429"/>
      <c r="H10" s="429"/>
      <c r="I10" s="430"/>
      <c r="J10" s="428" t="s">
        <v>109</v>
      </c>
      <c r="K10" s="429"/>
      <c r="L10" s="429"/>
      <c r="M10" s="430"/>
      <c r="N10" s="428" t="s">
        <v>110</v>
      </c>
      <c r="O10" s="429"/>
      <c r="P10" s="429"/>
      <c r="Q10" s="430"/>
      <c r="R10" s="7"/>
      <c r="S10" s="7"/>
      <c r="T10" s="7"/>
      <c r="V10" s="68" t="str">
        <f>IF(B16&gt;0,B16-1,IF(B15&gt;0,N8," "))</f>
        <v> </v>
      </c>
    </row>
    <row r="11" spans="1:22" ht="8.25" customHeight="1">
      <c r="A11" s="121"/>
      <c r="B11" s="431"/>
      <c r="C11" s="432"/>
      <c r="D11" s="432"/>
      <c r="E11" s="433"/>
      <c r="F11" s="431"/>
      <c r="G11" s="432"/>
      <c r="H11" s="432"/>
      <c r="I11" s="433"/>
      <c r="J11" s="431"/>
      <c r="K11" s="432"/>
      <c r="L11" s="432"/>
      <c r="M11" s="433"/>
      <c r="N11" s="431"/>
      <c r="O11" s="432"/>
      <c r="P11" s="432"/>
      <c r="Q11" s="433"/>
      <c r="R11" s="7"/>
      <c r="S11" s="7"/>
      <c r="T11" s="7"/>
      <c r="V11" s="68">
        <f>IF(B16&gt;0,N8,"")</f>
      </c>
    </row>
    <row r="12" spans="1:22" ht="22.5" customHeight="1">
      <c r="A12" s="121"/>
      <c r="B12" s="414">
        <f>F8</f>
      </c>
      <c r="C12" s="415"/>
      <c r="D12" s="415"/>
      <c r="E12" s="416"/>
      <c r="F12" s="365"/>
      <c r="G12" s="366"/>
      <c r="H12" s="366"/>
      <c r="I12" s="367"/>
      <c r="J12" s="411">
        <f>'L1 - Leaver form v3.0'!H16</f>
        <v>365</v>
      </c>
      <c r="K12" s="412"/>
      <c r="L12" s="412"/>
      <c r="M12" s="413"/>
      <c r="N12" s="397">
        <f>F12*J12/365</f>
        <v>0</v>
      </c>
      <c r="O12" s="398"/>
      <c r="P12" s="398"/>
      <c r="Q12" s="399"/>
      <c r="R12" s="491" t="s">
        <v>111</v>
      </c>
      <c r="S12" s="492"/>
      <c r="T12" s="492"/>
      <c r="U12" s="492"/>
      <c r="V12" s="69"/>
    </row>
    <row r="13" spans="1:22" ht="22.5" customHeight="1">
      <c r="A13" s="121"/>
      <c r="B13" s="362"/>
      <c r="C13" s="363"/>
      <c r="D13" s="363"/>
      <c r="E13" s="364"/>
      <c r="F13" s="365"/>
      <c r="G13" s="366"/>
      <c r="H13" s="366"/>
      <c r="I13" s="367"/>
      <c r="J13" s="411">
        <v>365</v>
      </c>
      <c r="K13" s="412"/>
      <c r="L13" s="412"/>
      <c r="M13" s="413"/>
      <c r="N13" s="397">
        <f>F13*J13/365</f>
        <v>0</v>
      </c>
      <c r="O13" s="398"/>
      <c r="P13" s="398"/>
      <c r="Q13" s="399"/>
      <c r="R13" s="493"/>
      <c r="S13" s="492"/>
      <c r="T13" s="492"/>
      <c r="U13" s="492"/>
      <c r="V13" s="69"/>
    </row>
    <row r="14" spans="1:22" ht="22.5" customHeight="1">
      <c r="A14" s="121"/>
      <c r="B14" s="362"/>
      <c r="C14" s="363"/>
      <c r="D14" s="363"/>
      <c r="E14" s="364"/>
      <c r="F14" s="365"/>
      <c r="G14" s="366"/>
      <c r="H14" s="366"/>
      <c r="I14" s="367"/>
      <c r="J14" s="411">
        <v>365</v>
      </c>
      <c r="K14" s="412"/>
      <c r="L14" s="412"/>
      <c r="M14" s="413"/>
      <c r="N14" s="397">
        <f>F14*J14/365</f>
        <v>0</v>
      </c>
      <c r="O14" s="398"/>
      <c r="P14" s="398"/>
      <c r="Q14" s="399"/>
      <c r="R14" s="493"/>
      <c r="S14" s="492"/>
      <c r="T14" s="492"/>
      <c r="U14" s="492"/>
      <c r="V14" s="69"/>
    </row>
    <row r="15" spans="1:22" ht="22.5" customHeight="1">
      <c r="A15" s="121"/>
      <c r="B15" s="362"/>
      <c r="C15" s="363"/>
      <c r="D15" s="363"/>
      <c r="E15" s="364"/>
      <c r="F15" s="365"/>
      <c r="G15" s="366"/>
      <c r="H15" s="366"/>
      <c r="I15" s="367"/>
      <c r="J15" s="368">
        <v>365</v>
      </c>
      <c r="K15" s="369"/>
      <c r="L15" s="369"/>
      <c r="M15" s="370"/>
      <c r="N15" s="397">
        <f>F15*J15/365</f>
        <v>0</v>
      </c>
      <c r="O15" s="398"/>
      <c r="P15" s="398"/>
      <c r="Q15" s="399"/>
      <c r="R15" s="493"/>
      <c r="S15" s="492"/>
      <c r="T15" s="492"/>
      <c r="U15" s="492"/>
      <c r="V15" s="69"/>
    </row>
    <row r="16" spans="1:22" ht="22.5" customHeight="1">
      <c r="A16" s="121"/>
      <c r="B16" s="362"/>
      <c r="C16" s="363"/>
      <c r="D16" s="363"/>
      <c r="E16" s="364"/>
      <c r="F16" s="365"/>
      <c r="G16" s="366"/>
      <c r="H16" s="366"/>
      <c r="I16" s="367"/>
      <c r="J16" s="368">
        <v>365</v>
      </c>
      <c r="K16" s="369"/>
      <c r="L16" s="369"/>
      <c r="M16" s="370"/>
      <c r="N16" s="397">
        <f>F16*J16/365</f>
        <v>0</v>
      </c>
      <c r="O16" s="398"/>
      <c r="P16" s="398"/>
      <c r="Q16" s="399"/>
      <c r="R16" s="493"/>
      <c r="S16" s="492"/>
      <c r="T16" s="492"/>
      <c r="U16" s="492"/>
      <c r="V16" s="69"/>
    </row>
    <row r="17" spans="1:22" ht="19.5" customHeight="1" hidden="1" thickTop="1">
      <c r="A17" s="121"/>
      <c r="B17" s="489" t="s">
        <v>29</v>
      </c>
      <c r="C17" s="443"/>
      <c r="D17" s="443"/>
      <c r="E17" s="444"/>
      <c r="F17" s="447" t="s">
        <v>30</v>
      </c>
      <c r="G17" s="448"/>
      <c r="H17" s="448"/>
      <c r="I17" s="449"/>
      <c r="J17" s="450">
        <f>F8</f>
      </c>
      <c r="K17" s="451"/>
      <c r="L17" s="451"/>
      <c r="M17" s="452"/>
      <c r="N17" s="447" t="s">
        <v>31</v>
      </c>
      <c r="O17" s="448"/>
      <c r="P17" s="448"/>
      <c r="Q17" s="449"/>
      <c r="R17" s="453">
        <f>V7</f>
      </c>
      <c r="S17" s="454"/>
      <c r="T17" s="454"/>
      <c r="V17" s="69"/>
    </row>
    <row r="18" spans="1:22" ht="19.5" customHeight="1" hidden="1" thickBot="1">
      <c r="A18" s="121"/>
      <c r="B18" s="490"/>
      <c r="C18" s="485"/>
      <c r="D18" s="485"/>
      <c r="E18" s="486"/>
      <c r="F18" s="473" t="s">
        <v>25</v>
      </c>
      <c r="G18" s="474"/>
      <c r="H18" s="474"/>
      <c r="I18" s="475"/>
      <c r="J18" s="468">
        <f ca="1">IF(AND(R17&lt;&gt;" ",R17=J17),1,IF(R17&gt;J17,SUMPRODUCT(--(TEXT(ROW(INDIRECT("1:"&amp;R17-J17))+J17,"dd-mmm")&lt;&gt;"29-feb"))+1,0))</f>
        <v>1</v>
      </c>
      <c r="K18" s="469"/>
      <c r="L18" s="469"/>
      <c r="M18" s="470"/>
      <c r="N18" s="473" t="s">
        <v>26</v>
      </c>
      <c r="O18" s="474"/>
      <c r="P18" s="474"/>
      <c r="Q18" s="475"/>
      <c r="R18" s="471">
        <f>(N12*J18/365)</f>
        <v>0</v>
      </c>
      <c r="S18" s="472"/>
      <c r="T18" s="472"/>
      <c r="V18" s="69"/>
    </row>
    <row r="19" spans="1:22" ht="19.5" customHeight="1" hidden="1" thickTop="1">
      <c r="A19" s="121"/>
      <c r="B19" s="487" t="s">
        <v>32</v>
      </c>
      <c r="C19" s="458"/>
      <c r="D19" s="458"/>
      <c r="E19" s="459"/>
      <c r="F19" s="462" t="s">
        <v>30</v>
      </c>
      <c r="G19" s="463"/>
      <c r="H19" s="463"/>
      <c r="I19" s="464"/>
      <c r="J19" s="450" t="str">
        <f>IF(B13&gt;B12,B13," ")</f>
        <v> </v>
      </c>
      <c r="K19" s="451"/>
      <c r="L19" s="451"/>
      <c r="M19" s="452"/>
      <c r="N19" s="462" t="s">
        <v>31</v>
      </c>
      <c r="O19" s="463"/>
      <c r="P19" s="463"/>
      <c r="Q19" s="464"/>
      <c r="R19" s="453" t="str">
        <f>IF(V8&gt;V7,V8," ")</f>
        <v> </v>
      </c>
      <c r="S19" s="454"/>
      <c r="T19" s="454"/>
      <c r="V19" s="69"/>
    </row>
    <row r="20" spans="1:22" ht="19.5" customHeight="1" hidden="1" thickBot="1">
      <c r="A20" s="121"/>
      <c r="B20" s="488"/>
      <c r="C20" s="460"/>
      <c r="D20" s="460"/>
      <c r="E20" s="461"/>
      <c r="F20" s="465" t="s">
        <v>25</v>
      </c>
      <c r="G20" s="466"/>
      <c r="H20" s="466"/>
      <c r="I20" s="467"/>
      <c r="J20" s="468">
        <f ca="1">IF(AND(R19&lt;&gt;" ",R19=J19),1,IF(R19&gt;J19,SUMPRODUCT(--(TEXT(ROW(INDIRECT("1:"&amp;R19-J19))+J19,"dd-mmm")&lt;&gt;"29-feb"))+1,0))</f>
        <v>0</v>
      </c>
      <c r="K20" s="469"/>
      <c r="L20" s="469"/>
      <c r="M20" s="470"/>
      <c r="N20" s="465" t="s">
        <v>26</v>
      </c>
      <c r="O20" s="466"/>
      <c r="P20" s="466"/>
      <c r="Q20" s="467"/>
      <c r="R20" s="471">
        <f>IF(J20=" ","0.00",(N13*J20/365))</f>
        <v>0</v>
      </c>
      <c r="S20" s="472"/>
      <c r="T20" s="472"/>
      <c r="V20" s="69"/>
    </row>
    <row r="21" spans="1:22" ht="19.5" customHeight="1" hidden="1" thickTop="1">
      <c r="A21" s="121"/>
      <c r="B21" s="443" t="s">
        <v>33</v>
      </c>
      <c r="C21" s="443"/>
      <c r="D21" s="443"/>
      <c r="E21" s="444"/>
      <c r="F21" s="447" t="s">
        <v>30</v>
      </c>
      <c r="G21" s="448"/>
      <c r="H21" s="448"/>
      <c r="I21" s="449"/>
      <c r="J21" s="450" t="str">
        <f>IF(B14&gt;B13,B14," ")</f>
        <v> </v>
      </c>
      <c r="K21" s="451"/>
      <c r="L21" s="451"/>
      <c r="M21" s="452"/>
      <c r="N21" s="447" t="s">
        <v>31</v>
      </c>
      <c r="O21" s="448"/>
      <c r="P21" s="448"/>
      <c r="Q21" s="449"/>
      <c r="R21" s="453" t="str">
        <f>IF(V9&gt;V8,V9," ")</f>
        <v> </v>
      </c>
      <c r="S21" s="454"/>
      <c r="T21" s="454"/>
      <c r="V21" s="69"/>
    </row>
    <row r="22" spans="1:22" ht="19.5" customHeight="1" hidden="1" thickBot="1">
      <c r="A22" s="121"/>
      <c r="B22" s="485"/>
      <c r="C22" s="485"/>
      <c r="D22" s="485"/>
      <c r="E22" s="486"/>
      <c r="F22" s="473" t="s">
        <v>25</v>
      </c>
      <c r="G22" s="474"/>
      <c r="H22" s="474"/>
      <c r="I22" s="475"/>
      <c r="J22" s="468">
        <f ca="1">IF(AND(R21&lt;&gt;" ",R21=J21),1,IF(R21&gt;J21,SUMPRODUCT(--(TEXT(ROW(INDIRECT("1:"&amp;R21-J21))+J21,"dd-mmm")&lt;&gt;"29-feb"))+1,0))</f>
        <v>0</v>
      </c>
      <c r="K22" s="469"/>
      <c r="L22" s="469"/>
      <c r="M22" s="470"/>
      <c r="N22" s="473" t="s">
        <v>26</v>
      </c>
      <c r="O22" s="474"/>
      <c r="P22" s="474"/>
      <c r="Q22" s="475"/>
      <c r="R22" s="471">
        <f>IF(J22=" ","0.00",(N14*J22/365))</f>
        <v>0</v>
      </c>
      <c r="S22" s="472"/>
      <c r="T22" s="472"/>
      <c r="V22" s="69"/>
    </row>
    <row r="23" spans="1:22" ht="19.5" customHeight="1" hidden="1" thickTop="1">
      <c r="A23" s="121"/>
      <c r="B23" s="458" t="s">
        <v>34</v>
      </c>
      <c r="C23" s="458"/>
      <c r="D23" s="458"/>
      <c r="E23" s="459"/>
      <c r="F23" s="462" t="s">
        <v>30</v>
      </c>
      <c r="G23" s="463"/>
      <c r="H23" s="463"/>
      <c r="I23" s="464"/>
      <c r="J23" s="450" t="str">
        <f>IF(B15&gt;B14,B15," ")</f>
        <v> </v>
      </c>
      <c r="K23" s="451"/>
      <c r="L23" s="451"/>
      <c r="M23" s="452"/>
      <c r="N23" s="462" t="s">
        <v>31</v>
      </c>
      <c r="O23" s="463"/>
      <c r="P23" s="463"/>
      <c r="Q23" s="464"/>
      <c r="R23" s="453" t="str">
        <f>IF(V10&gt;V9,V10," ")</f>
        <v> </v>
      </c>
      <c r="S23" s="454"/>
      <c r="T23" s="454"/>
      <c r="V23" s="69"/>
    </row>
    <row r="24" spans="1:22" ht="19.5" customHeight="1" hidden="1" thickBot="1">
      <c r="A24" s="121"/>
      <c r="B24" s="460"/>
      <c r="C24" s="460"/>
      <c r="D24" s="460"/>
      <c r="E24" s="461"/>
      <c r="F24" s="465" t="s">
        <v>25</v>
      </c>
      <c r="G24" s="466"/>
      <c r="H24" s="466"/>
      <c r="I24" s="467"/>
      <c r="J24" s="468">
        <f ca="1">IF(AND(R23&lt;&gt;" ",R23=J23),1,IF(R23&gt;J23,SUMPRODUCT(--(TEXT(ROW(INDIRECT("1:"&amp;R23-J23))+J23,"dd-mmm")&lt;&gt;"29-feb"))+1,0))</f>
        <v>0</v>
      </c>
      <c r="K24" s="469"/>
      <c r="L24" s="469"/>
      <c r="M24" s="470"/>
      <c r="N24" s="465" t="s">
        <v>26</v>
      </c>
      <c r="O24" s="466"/>
      <c r="P24" s="466"/>
      <c r="Q24" s="467"/>
      <c r="R24" s="471">
        <f>IF(J24=0,0,(N15*J24/365))</f>
        <v>0</v>
      </c>
      <c r="S24" s="472"/>
      <c r="T24" s="472"/>
      <c r="V24" s="69"/>
    </row>
    <row r="25" spans="1:22" ht="19.5" customHeight="1" hidden="1" thickTop="1">
      <c r="A25" s="121"/>
      <c r="B25" s="443" t="s">
        <v>35</v>
      </c>
      <c r="C25" s="443"/>
      <c r="D25" s="443"/>
      <c r="E25" s="444"/>
      <c r="F25" s="447" t="s">
        <v>30</v>
      </c>
      <c r="G25" s="448"/>
      <c r="H25" s="448"/>
      <c r="I25" s="449"/>
      <c r="J25" s="450" t="str">
        <f>IF(B16&gt;B15,B16," ")</f>
        <v> </v>
      </c>
      <c r="K25" s="451"/>
      <c r="L25" s="451"/>
      <c r="M25" s="452"/>
      <c r="N25" s="447" t="s">
        <v>31</v>
      </c>
      <c r="O25" s="448"/>
      <c r="P25" s="448"/>
      <c r="Q25" s="449"/>
      <c r="R25" s="453" t="str">
        <f>IF(V11&gt;V10,V11," ")</f>
        <v> </v>
      </c>
      <c r="S25" s="454"/>
      <c r="T25" s="454"/>
      <c r="V25" s="69"/>
    </row>
    <row r="26" spans="1:22" ht="19.5" customHeight="1" hidden="1">
      <c r="A26" s="121"/>
      <c r="B26" s="445"/>
      <c r="C26" s="445"/>
      <c r="D26" s="445"/>
      <c r="E26" s="446"/>
      <c r="F26" s="434" t="s">
        <v>25</v>
      </c>
      <c r="G26" s="435"/>
      <c r="H26" s="435"/>
      <c r="I26" s="436"/>
      <c r="J26" s="455">
        <f ca="1">IF(AND(R25&lt;&gt;" ",R25=J25),1,IF(R25&gt;J25,SUMPRODUCT(--(TEXT(ROW(INDIRECT("1:"&amp;R25-J25))+J25,"dd-mmm")&lt;&gt;"29-feb"))+1,0))</f>
        <v>0</v>
      </c>
      <c r="K26" s="456"/>
      <c r="L26" s="456"/>
      <c r="M26" s="457"/>
      <c r="N26" s="434" t="s">
        <v>26</v>
      </c>
      <c r="O26" s="435"/>
      <c r="P26" s="435"/>
      <c r="Q26" s="436"/>
      <c r="R26" s="477">
        <f>IF(J26=0,0,(N16*J26/365))</f>
        <v>0</v>
      </c>
      <c r="S26" s="478"/>
      <c r="T26" s="478"/>
      <c r="V26" s="69"/>
    </row>
    <row r="27" spans="1:22" ht="19.5" customHeight="1" hidden="1">
      <c r="A27" s="121"/>
      <c r="B27" s="72"/>
      <c r="C27" s="73"/>
      <c r="D27" s="73"/>
      <c r="E27" s="73"/>
      <c r="F27" s="479" t="s">
        <v>36</v>
      </c>
      <c r="G27" s="479"/>
      <c r="H27" s="479"/>
      <c r="I27" s="479"/>
      <c r="J27" s="480">
        <f>J18+J20+J22+J24+J26</f>
        <v>1</v>
      </c>
      <c r="K27" s="480"/>
      <c r="L27" s="480"/>
      <c r="M27" s="481"/>
      <c r="N27" s="482" t="s">
        <v>38</v>
      </c>
      <c r="O27" s="483"/>
      <c r="P27" s="483"/>
      <c r="Q27" s="484"/>
      <c r="R27" s="394">
        <f>SUM(R18+R20+R22+R24+R26)</f>
        <v>0</v>
      </c>
      <c r="S27" s="395"/>
      <c r="T27" s="396"/>
      <c r="V27" s="69"/>
    </row>
    <row r="28" spans="1:22" ht="19.5" customHeight="1" hidden="1">
      <c r="A28" s="121"/>
      <c r="B28" s="73"/>
      <c r="C28" s="73"/>
      <c r="D28" s="73"/>
      <c r="E28" s="73"/>
      <c r="F28" s="74"/>
      <c r="G28" s="74"/>
      <c r="H28" s="74"/>
      <c r="I28" s="74"/>
      <c r="J28" s="75"/>
      <c r="K28" s="75"/>
      <c r="L28" s="75"/>
      <c r="M28" s="75"/>
      <c r="N28" s="437" t="s">
        <v>38</v>
      </c>
      <c r="O28" s="438"/>
      <c r="P28" s="438"/>
      <c r="Q28" s="439"/>
      <c r="R28" s="440">
        <f>IF(AND(R27&gt;0,J27&lt;365),R27/J27*365,R27)</f>
        <v>0</v>
      </c>
      <c r="S28" s="441"/>
      <c r="T28" s="442"/>
      <c r="V28" s="69"/>
    </row>
    <row r="29" spans="1:22" ht="22.5" customHeight="1">
      <c r="A29" s="121"/>
      <c r="B29" s="376" t="s">
        <v>67</v>
      </c>
      <c r="C29" s="377"/>
      <c r="D29" s="377"/>
      <c r="E29" s="378"/>
      <c r="F29" s="379"/>
      <c r="G29" s="380"/>
      <c r="H29" s="380"/>
      <c r="I29" s="381"/>
      <c r="J29" s="382" t="s">
        <v>112</v>
      </c>
      <c r="K29" s="383"/>
      <c r="L29" s="383"/>
      <c r="M29" s="383"/>
      <c r="N29" s="383"/>
      <c r="O29" s="383"/>
      <c r="P29" s="383"/>
      <c r="Q29" s="383"/>
      <c r="R29" s="69"/>
      <c r="S29" s="69"/>
      <c r="T29" s="69"/>
      <c r="V29" s="69"/>
    </row>
    <row r="30" spans="1:22" ht="22.5" customHeight="1">
      <c r="A30" s="121"/>
      <c r="B30" s="391" t="s">
        <v>27</v>
      </c>
      <c r="C30" s="392"/>
      <c r="D30" s="392"/>
      <c r="E30" s="393"/>
      <c r="F30" s="394">
        <f>R28+F29</f>
        <v>0</v>
      </c>
      <c r="G30" s="395"/>
      <c r="H30" s="395"/>
      <c r="I30" s="396"/>
      <c r="J30" s="76"/>
      <c r="K30" s="76"/>
      <c r="L30" s="76"/>
      <c r="M30" s="76"/>
      <c r="N30" s="69"/>
      <c r="O30" s="69"/>
      <c r="P30" s="69"/>
      <c r="Q30" s="69"/>
      <c r="R30" s="69"/>
      <c r="S30" s="69"/>
      <c r="T30" s="69"/>
      <c r="V30" s="69"/>
    </row>
    <row r="31" spans="1:22" ht="19.5" customHeight="1">
      <c r="A31" s="121"/>
      <c r="B31" s="73"/>
      <c r="C31" s="73"/>
      <c r="D31" s="73"/>
      <c r="E31" s="73"/>
      <c r="F31" s="77"/>
      <c r="G31" s="77"/>
      <c r="H31" s="77"/>
      <c r="I31" s="77"/>
      <c r="J31" s="76"/>
      <c r="K31" s="76"/>
      <c r="L31" s="76"/>
      <c r="M31" s="76"/>
      <c r="N31" s="78"/>
      <c r="O31" s="78"/>
      <c r="P31" s="78"/>
      <c r="Q31" s="78"/>
      <c r="R31" s="79"/>
      <c r="S31" s="79"/>
      <c r="T31" s="79"/>
      <c r="V31" s="69"/>
    </row>
    <row r="32" spans="1:22" ht="16.5" customHeight="1">
      <c r="A32" s="121"/>
      <c r="B32" s="417" t="s">
        <v>113</v>
      </c>
      <c r="C32" s="418"/>
      <c r="D32" s="418"/>
      <c r="E32" s="418"/>
      <c r="F32" s="418"/>
      <c r="G32" s="418"/>
      <c r="H32" s="418"/>
      <c r="I32" s="418"/>
      <c r="J32" s="418"/>
      <c r="K32" s="418"/>
      <c r="L32" s="418"/>
      <c r="M32" s="418"/>
      <c r="N32" s="418"/>
      <c r="O32" s="418"/>
      <c r="P32" s="418"/>
      <c r="Q32" s="419"/>
      <c r="R32" s="79"/>
      <c r="S32" s="79"/>
      <c r="T32" s="79"/>
      <c r="V32" s="69"/>
    </row>
    <row r="33" spans="1:22" ht="16.5" customHeight="1">
      <c r="A33" s="121"/>
      <c r="B33" s="420" t="s">
        <v>19</v>
      </c>
      <c r="C33" s="421"/>
      <c r="D33" s="421"/>
      <c r="E33" s="422"/>
      <c r="F33" s="423">
        <f>IF(N33&lt;&gt;"",DATE(YEAR(N33)-1,MONTH(N33),DAY(N33)+1),"")</f>
      </c>
      <c r="G33" s="424"/>
      <c r="H33" s="424"/>
      <c r="I33" s="425"/>
      <c r="J33" s="420" t="s">
        <v>20</v>
      </c>
      <c r="K33" s="421"/>
      <c r="L33" s="421"/>
      <c r="M33" s="422"/>
      <c r="N33" s="423">
        <f>IF(N8&lt;&gt;"",DATE(YEAR(N8)-1,MONTH(N8),DAY(N8)),"")</f>
      </c>
      <c r="O33" s="424"/>
      <c r="P33" s="424"/>
      <c r="Q33" s="425"/>
      <c r="R33" s="426"/>
      <c r="S33" s="476"/>
      <c r="T33" s="476"/>
      <c r="V33" s="69"/>
    </row>
    <row r="34" spans="1:22" ht="16.5" customHeight="1">
      <c r="A34" s="121"/>
      <c r="B34" s="420" t="s">
        <v>107</v>
      </c>
      <c r="C34" s="421"/>
      <c r="D34" s="421"/>
      <c r="E34" s="421"/>
      <c r="F34" s="421"/>
      <c r="G34" s="421"/>
      <c r="H34" s="421"/>
      <c r="I34" s="421"/>
      <c r="J34" s="421"/>
      <c r="K34" s="421"/>
      <c r="L34" s="421"/>
      <c r="M34" s="421"/>
      <c r="N34" s="421"/>
      <c r="O34" s="421"/>
      <c r="P34" s="421"/>
      <c r="Q34" s="422"/>
      <c r="R34" s="7"/>
      <c r="S34" s="7"/>
      <c r="T34" s="7"/>
      <c r="V34" s="66">
        <f>IF(AND(B38&gt;0,N33&gt;0),B38-1,N33)</f>
      </c>
    </row>
    <row r="35" spans="1:22" ht="16.5" customHeight="1">
      <c r="A35" s="121"/>
      <c r="B35" s="428" t="s">
        <v>108</v>
      </c>
      <c r="C35" s="429"/>
      <c r="D35" s="429"/>
      <c r="E35" s="430"/>
      <c r="F35" s="428" t="s">
        <v>43</v>
      </c>
      <c r="G35" s="429"/>
      <c r="H35" s="429"/>
      <c r="I35" s="430"/>
      <c r="J35" s="428" t="s">
        <v>109</v>
      </c>
      <c r="K35" s="429"/>
      <c r="L35" s="429"/>
      <c r="M35" s="430"/>
      <c r="N35" s="428" t="s">
        <v>110</v>
      </c>
      <c r="O35" s="429"/>
      <c r="P35" s="429"/>
      <c r="Q35" s="430"/>
      <c r="R35" s="7"/>
      <c r="S35" s="7"/>
      <c r="T35" s="7"/>
      <c r="V35" s="68" t="str">
        <f>IF(B39&gt;0,B39-1,IF(B38&gt;0,N33," "))</f>
        <v> </v>
      </c>
    </row>
    <row r="36" spans="1:22" ht="16.5" customHeight="1">
      <c r="A36" s="121"/>
      <c r="B36" s="431"/>
      <c r="C36" s="432"/>
      <c r="D36" s="432"/>
      <c r="E36" s="433"/>
      <c r="F36" s="431"/>
      <c r="G36" s="432"/>
      <c r="H36" s="432"/>
      <c r="I36" s="433"/>
      <c r="J36" s="431"/>
      <c r="K36" s="432"/>
      <c r="L36" s="432"/>
      <c r="M36" s="433"/>
      <c r="N36" s="431"/>
      <c r="O36" s="432"/>
      <c r="P36" s="432"/>
      <c r="Q36" s="433"/>
      <c r="R36" s="7"/>
      <c r="S36" s="7"/>
      <c r="T36" s="7"/>
      <c r="V36" s="68" t="str">
        <f>IF(B40&gt;0,B40-1,IF(B39&gt;0,N33," "))</f>
        <v> </v>
      </c>
    </row>
    <row r="37" spans="1:22" ht="16.5" customHeight="1">
      <c r="A37" s="121"/>
      <c r="B37" s="414">
        <f>F33</f>
      </c>
      <c r="C37" s="415"/>
      <c r="D37" s="415"/>
      <c r="E37" s="416"/>
      <c r="F37" s="365"/>
      <c r="G37" s="366"/>
      <c r="H37" s="366"/>
      <c r="I37" s="367"/>
      <c r="J37" s="411">
        <v>365</v>
      </c>
      <c r="K37" s="412"/>
      <c r="L37" s="412"/>
      <c r="M37" s="413"/>
      <c r="N37" s="397">
        <f>F37*J37/365</f>
        <v>0</v>
      </c>
      <c r="O37" s="398"/>
      <c r="P37" s="398"/>
      <c r="Q37" s="399"/>
      <c r="R37" s="382"/>
      <c r="S37" s="383"/>
      <c r="T37" s="383"/>
      <c r="U37" s="383"/>
      <c r="V37" s="68" t="str">
        <f>IF(B41&gt;0,B41-1,IF(B40&gt;0,N33," "))</f>
        <v> </v>
      </c>
    </row>
    <row r="38" spans="1:22" ht="16.5" customHeight="1">
      <c r="A38" s="121"/>
      <c r="B38" s="362"/>
      <c r="C38" s="363"/>
      <c r="D38" s="363"/>
      <c r="E38" s="364"/>
      <c r="F38" s="365"/>
      <c r="G38" s="366"/>
      <c r="H38" s="366"/>
      <c r="I38" s="367"/>
      <c r="J38" s="411">
        <v>365</v>
      </c>
      <c r="K38" s="412"/>
      <c r="L38" s="412"/>
      <c r="M38" s="413"/>
      <c r="N38" s="397">
        <f>F38*J38/365</f>
        <v>0</v>
      </c>
      <c r="O38" s="398"/>
      <c r="P38" s="398"/>
      <c r="Q38" s="399"/>
      <c r="R38" s="382"/>
      <c r="S38" s="383"/>
      <c r="T38" s="383"/>
      <c r="U38" s="383"/>
      <c r="V38" s="68"/>
    </row>
    <row r="39" spans="1:22" ht="16.5" customHeight="1">
      <c r="A39" s="121"/>
      <c r="B39" s="362"/>
      <c r="C39" s="363"/>
      <c r="D39" s="363"/>
      <c r="E39" s="364"/>
      <c r="F39" s="365"/>
      <c r="G39" s="366"/>
      <c r="H39" s="366"/>
      <c r="I39" s="367"/>
      <c r="J39" s="411">
        <v>365</v>
      </c>
      <c r="K39" s="412"/>
      <c r="L39" s="412"/>
      <c r="M39" s="413"/>
      <c r="N39" s="397">
        <f>F39*J39/365</f>
        <v>0</v>
      </c>
      <c r="O39" s="398"/>
      <c r="P39" s="398"/>
      <c r="Q39" s="399"/>
      <c r="R39" s="80"/>
      <c r="S39" s="81"/>
      <c r="T39" s="81"/>
      <c r="V39" s="68">
        <f>IF(B41&gt;0,N33,"")</f>
      </c>
    </row>
    <row r="40" spans="1:22" ht="16.5" customHeight="1">
      <c r="A40" s="121"/>
      <c r="B40" s="362"/>
      <c r="C40" s="363"/>
      <c r="D40" s="363"/>
      <c r="E40" s="364"/>
      <c r="F40" s="365"/>
      <c r="G40" s="366"/>
      <c r="H40" s="366"/>
      <c r="I40" s="367"/>
      <c r="J40" s="368">
        <v>365</v>
      </c>
      <c r="K40" s="369"/>
      <c r="L40" s="369"/>
      <c r="M40" s="370"/>
      <c r="N40" s="397">
        <f>F40*J40/365</f>
        <v>0</v>
      </c>
      <c r="O40" s="398"/>
      <c r="P40" s="398"/>
      <c r="Q40" s="399"/>
      <c r="R40" s="80"/>
      <c r="S40" s="81"/>
      <c r="T40" s="81"/>
      <c r="V40" s="69"/>
    </row>
    <row r="41" spans="1:22" ht="16.5" customHeight="1">
      <c r="A41" s="121"/>
      <c r="B41" s="362"/>
      <c r="C41" s="363"/>
      <c r="D41" s="363"/>
      <c r="E41" s="364"/>
      <c r="F41" s="365"/>
      <c r="G41" s="366"/>
      <c r="H41" s="366"/>
      <c r="I41" s="367"/>
      <c r="J41" s="368">
        <v>365</v>
      </c>
      <c r="K41" s="369"/>
      <c r="L41" s="369"/>
      <c r="M41" s="370"/>
      <c r="N41" s="397">
        <f>F41*J41/365</f>
        <v>0</v>
      </c>
      <c r="O41" s="398"/>
      <c r="P41" s="398"/>
      <c r="Q41" s="399"/>
      <c r="R41" s="80"/>
      <c r="S41" s="81"/>
      <c r="T41" s="81"/>
      <c r="V41" s="69"/>
    </row>
    <row r="42" spans="1:22" ht="19.5" customHeight="1" hidden="1" thickTop="1">
      <c r="A42" s="121"/>
      <c r="B42" s="407" t="s">
        <v>29</v>
      </c>
      <c r="C42" s="82"/>
      <c r="D42" s="82"/>
      <c r="E42" s="82"/>
      <c r="F42" s="83" t="s">
        <v>30</v>
      </c>
      <c r="G42" s="83"/>
      <c r="H42" s="83"/>
      <c r="I42" s="83"/>
      <c r="J42" s="84" t="str">
        <f>IF(F33&lt;&gt;"",F33," ")</f>
        <v> </v>
      </c>
      <c r="K42" s="84"/>
      <c r="L42" s="84"/>
      <c r="M42" s="84"/>
      <c r="N42" s="83" t="s">
        <v>31</v>
      </c>
      <c r="O42" s="83"/>
      <c r="P42" s="83"/>
      <c r="Q42" s="83"/>
      <c r="R42" s="84">
        <f>V34</f>
      </c>
      <c r="S42" s="70"/>
      <c r="T42" s="70"/>
      <c r="V42" s="69"/>
    </row>
    <row r="43" spans="1:22" ht="19.5" customHeight="1" hidden="1" thickBot="1">
      <c r="A43" s="121"/>
      <c r="B43" s="408"/>
      <c r="C43" s="85"/>
      <c r="D43" s="85"/>
      <c r="E43" s="85"/>
      <c r="F43" s="86" t="s">
        <v>25</v>
      </c>
      <c r="G43" s="86"/>
      <c r="H43" s="86"/>
      <c r="I43" s="86"/>
      <c r="J43" s="87">
        <f ca="1">IF(AND(R42&lt;&gt;" ",R42=J42),1,IF(R42&gt;J42,SUMPRODUCT(--(TEXT(ROW(INDIRECT("1:"&amp;R42-J42))+J42,"dd-mmm")&lt;&gt;"29-feb"))+1,0))</f>
        <v>0</v>
      </c>
      <c r="K43" s="87"/>
      <c r="L43" s="87"/>
      <c r="M43" s="87"/>
      <c r="N43" s="86" t="s">
        <v>26</v>
      </c>
      <c r="O43" s="88"/>
      <c r="P43" s="88"/>
      <c r="Q43" s="88"/>
      <c r="R43" s="89">
        <f>(N37*J43/365)</f>
        <v>0</v>
      </c>
      <c r="S43" s="71"/>
      <c r="T43" s="71"/>
      <c r="V43" s="69"/>
    </row>
    <row r="44" spans="1:22" ht="19.5" customHeight="1" hidden="1" thickTop="1">
      <c r="A44" s="121"/>
      <c r="B44" s="409" t="s">
        <v>32</v>
      </c>
      <c r="C44" s="90"/>
      <c r="D44" s="90"/>
      <c r="E44" s="90"/>
      <c r="F44" s="91" t="s">
        <v>30</v>
      </c>
      <c r="G44" s="91"/>
      <c r="H44" s="91"/>
      <c r="I44" s="91"/>
      <c r="J44" s="84" t="str">
        <f>IF(B38&gt;B37,B38," ")</f>
        <v> </v>
      </c>
      <c r="K44" s="84"/>
      <c r="L44" s="84"/>
      <c r="M44" s="84"/>
      <c r="N44" s="91" t="s">
        <v>31</v>
      </c>
      <c r="O44" s="91"/>
      <c r="P44" s="91"/>
      <c r="Q44" s="91"/>
      <c r="R44" s="84" t="str">
        <f>IF(V35&gt;V34,V35," ")</f>
        <v> </v>
      </c>
      <c r="S44" s="70"/>
      <c r="T44" s="70"/>
      <c r="V44" s="69"/>
    </row>
    <row r="45" spans="1:22" ht="19.5" customHeight="1" hidden="1" thickBot="1">
      <c r="A45" s="121"/>
      <c r="B45" s="410"/>
      <c r="C45" s="92"/>
      <c r="D45" s="92"/>
      <c r="E45" s="92"/>
      <c r="F45" s="93" t="s">
        <v>25</v>
      </c>
      <c r="G45" s="93"/>
      <c r="H45" s="93"/>
      <c r="I45" s="93"/>
      <c r="J45" s="87">
        <f ca="1">IF(AND(R44&lt;&gt;" ",R44=J44),1,IF(R44&gt;J44,SUMPRODUCT(--(TEXT(ROW(INDIRECT("1:"&amp;R44-J44))+J44,"dd-mmm")&lt;&gt;"29-feb"))+1,0))</f>
        <v>0</v>
      </c>
      <c r="K45" s="87"/>
      <c r="L45" s="87"/>
      <c r="M45" s="87"/>
      <c r="N45" s="93" t="s">
        <v>26</v>
      </c>
      <c r="O45" s="94"/>
      <c r="P45" s="94"/>
      <c r="Q45" s="94"/>
      <c r="R45" s="89">
        <f>IF(J45=" ","0.00",(N38*J45/365))</f>
        <v>0</v>
      </c>
      <c r="S45" s="71"/>
      <c r="T45" s="71"/>
      <c r="V45" s="69"/>
    </row>
    <row r="46" spans="1:22" ht="19.5" customHeight="1" hidden="1" thickTop="1">
      <c r="A46" s="121"/>
      <c r="B46" s="371" t="s">
        <v>33</v>
      </c>
      <c r="C46" s="95"/>
      <c r="D46" s="95"/>
      <c r="E46" s="95"/>
      <c r="F46" s="83" t="s">
        <v>30</v>
      </c>
      <c r="G46" s="83"/>
      <c r="H46" s="83"/>
      <c r="I46" s="83"/>
      <c r="J46" s="84" t="str">
        <f>IF(B39&gt;B38,B39," ")</f>
        <v> </v>
      </c>
      <c r="K46" s="84"/>
      <c r="L46" s="84"/>
      <c r="M46" s="84"/>
      <c r="N46" s="83" t="s">
        <v>31</v>
      </c>
      <c r="O46" s="83"/>
      <c r="P46" s="83"/>
      <c r="Q46" s="83"/>
      <c r="R46" s="84" t="str">
        <f>IF(V36&gt;V35,V36," ")</f>
        <v> </v>
      </c>
      <c r="S46" s="70"/>
      <c r="T46" s="70"/>
      <c r="V46" s="69"/>
    </row>
    <row r="47" spans="1:22" ht="19.5" customHeight="1" hidden="1" thickBot="1">
      <c r="A47" s="121"/>
      <c r="B47" s="372"/>
      <c r="C47" s="96"/>
      <c r="D47" s="96"/>
      <c r="E47" s="96"/>
      <c r="F47" s="86" t="s">
        <v>25</v>
      </c>
      <c r="G47" s="86"/>
      <c r="H47" s="86"/>
      <c r="I47" s="86"/>
      <c r="J47" s="87">
        <f ca="1">IF(AND(R46&lt;&gt;" ",R46=J46),1,IF(R46&gt;J46,SUMPRODUCT(--(TEXT(ROW(INDIRECT("1:"&amp;R46-J46))+J46,"dd-mmm")&lt;&gt;"29-feb"))+1,0))</f>
        <v>0</v>
      </c>
      <c r="K47" s="87"/>
      <c r="L47" s="87"/>
      <c r="M47" s="87"/>
      <c r="N47" s="86" t="s">
        <v>26</v>
      </c>
      <c r="O47" s="88"/>
      <c r="P47" s="88"/>
      <c r="Q47" s="88"/>
      <c r="R47" s="89">
        <f>IF(J47=" ","0.00",(N39*J47/365))</f>
        <v>0</v>
      </c>
      <c r="S47" s="71"/>
      <c r="T47" s="71"/>
      <c r="V47" s="69"/>
    </row>
    <row r="48" spans="1:22" ht="19.5" customHeight="1" hidden="1" thickTop="1">
      <c r="A48" s="121"/>
      <c r="B48" s="373" t="s">
        <v>34</v>
      </c>
      <c r="C48" s="97"/>
      <c r="D48" s="97"/>
      <c r="E48" s="97"/>
      <c r="F48" s="91" t="s">
        <v>30</v>
      </c>
      <c r="G48" s="91"/>
      <c r="H48" s="91"/>
      <c r="I48" s="91"/>
      <c r="J48" s="84" t="str">
        <f>IF(B40&gt;B39,B40," ")</f>
        <v> </v>
      </c>
      <c r="K48" s="84"/>
      <c r="L48" s="84"/>
      <c r="M48" s="84"/>
      <c r="N48" s="91" t="s">
        <v>31</v>
      </c>
      <c r="O48" s="91"/>
      <c r="P48" s="91"/>
      <c r="Q48" s="91"/>
      <c r="R48" s="84" t="str">
        <f>IF(V37&gt;V36,V37," ")</f>
        <v> </v>
      </c>
      <c r="S48" s="70"/>
      <c r="T48" s="70"/>
      <c r="V48" s="69"/>
    </row>
    <row r="49" spans="1:22" ht="19.5" customHeight="1" hidden="1" thickBot="1">
      <c r="A49" s="121"/>
      <c r="B49" s="374"/>
      <c r="C49" s="98"/>
      <c r="D49" s="98"/>
      <c r="E49" s="98"/>
      <c r="F49" s="93" t="s">
        <v>25</v>
      </c>
      <c r="G49" s="93"/>
      <c r="H49" s="93"/>
      <c r="I49" s="93"/>
      <c r="J49" s="87">
        <f ca="1">IF(AND(R48&lt;&gt;" ",R48=J48),1,IF(R48&gt;J48,SUMPRODUCT(--(TEXT(ROW(INDIRECT("1:"&amp;R48-J48))+J48,"dd-mmm")&lt;&gt;"29-feb"))+1,0))</f>
        <v>0</v>
      </c>
      <c r="K49" s="87"/>
      <c r="L49" s="87"/>
      <c r="M49" s="87"/>
      <c r="N49" s="93" t="s">
        <v>26</v>
      </c>
      <c r="O49" s="94"/>
      <c r="P49" s="94"/>
      <c r="Q49" s="94"/>
      <c r="R49" s="89">
        <f>IF(J49=0,0,(N40*J49/365))</f>
        <v>0</v>
      </c>
      <c r="S49" s="71"/>
      <c r="T49" s="71"/>
      <c r="V49" s="69"/>
    </row>
    <row r="50" spans="1:22" ht="19.5" customHeight="1" hidden="1" thickTop="1">
      <c r="A50" s="121"/>
      <c r="B50" s="371" t="s">
        <v>35</v>
      </c>
      <c r="C50" s="95"/>
      <c r="D50" s="95"/>
      <c r="E50" s="95"/>
      <c r="F50" s="83" t="s">
        <v>30</v>
      </c>
      <c r="G50" s="83"/>
      <c r="H50" s="83"/>
      <c r="I50" s="83"/>
      <c r="J50" s="84" t="str">
        <f>IF(B41&gt;B40,B41," ")</f>
        <v> </v>
      </c>
      <c r="K50" s="84"/>
      <c r="L50" s="84"/>
      <c r="M50" s="84"/>
      <c r="N50" s="83" t="s">
        <v>31</v>
      </c>
      <c r="O50" s="83"/>
      <c r="P50" s="83"/>
      <c r="Q50" s="83"/>
      <c r="R50" s="84" t="str">
        <f>IF(V39&gt;V37,V39," ")</f>
        <v> </v>
      </c>
      <c r="S50" s="70"/>
      <c r="T50" s="70"/>
      <c r="V50" s="69"/>
    </row>
    <row r="51" spans="1:22" ht="19.5" customHeight="1" hidden="1" thickBot="1">
      <c r="A51" s="121"/>
      <c r="B51" s="375"/>
      <c r="C51" s="99"/>
      <c r="D51" s="99"/>
      <c r="E51" s="99"/>
      <c r="F51" s="100" t="s">
        <v>25</v>
      </c>
      <c r="G51" s="100"/>
      <c r="H51" s="100"/>
      <c r="I51" s="100"/>
      <c r="J51" s="87">
        <f ca="1">IF(AND(R50&lt;&gt;" ",R50=J50),1,IF(R50&gt;J50,SUMPRODUCT(--(TEXT(ROW(INDIRECT("1:"&amp;R50-J50))+J50,"dd-mmm")&lt;&gt;"29-feb"))+1,0))</f>
        <v>0</v>
      </c>
      <c r="K51" s="101"/>
      <c r="L51" s="101"/>
      <c r="M51" s="101"/>
      <c r="N51" s="100" t="s">
        <v>26</v>
      </c>
      <c r="O51" s="102"/>
      <c r="P51" s="102"/>
      <c r="Q51" s="102"/>
      <c r="R51" s="103">
        <f>IF(J51=0,0,(N41*J51/365))</f>
        <v>0</v>
      </c>
      <c r="S51" s="71"/>
      <c r="T51" s="71"/>
      <c r="V51" s="69"/>
    </row>
    <row r="52" spans="1:22" ht="19.5" customHeight="1" hidden="1" thickTop="1">
      <c r="A52" s="121"/>
      <c r="B52" s="72"/>
      <c r="C52" s="73"/>
      <c r="D52" s="73"/>
      <c r="E52" s="73"/>
      <c r="F52" s="104" t="s">
        <v>36</v>
      </c>
      <c r="G52" s="104"/>
      <c r="H52" s="104"/>
      <c r="I52" s="104"/>
      <c r="J52" s="105">
        <f>J43+J45+J47+J49+J51</f>
        <v>0</v>
      </c>
      <c r="K52" s="105"/>
      <c r="L52" s="105"/>
      <c r="M52" s="105"/>
      <c r="N52" s="106" t="s">
        <v>38</v>
      </c>
      <c r="O52" s="106"/>
      <c r="P52" s="106"/>
      <c r="Q52" s="106"/>
      <c r="R52" s="107">
        <f>SUM(R43+R45+R47+R49+R51)</f>
        <v>0</v>
      </c>
      <c r="S52" s="108"/>
      <c r="T52" s="108"/>
      <c r="V52" s="69"/>
    </row>
    <row r="53" spans="1:22" ht="19.5" customHeight="1" hidden="1">
      <c r="A53" s="121"/>
      <c r="B53" s="73"/>
      <c r="C53" s="73"/>
      <c r="D53" s="73"/>
      <c r="E53" s="73"/>
      <c r="F53" s="74"/>
      <c r="G53" s="74"/>
      <c r="H53" s="74"/>
      <c r="I53" s="74"/>
      <c r="J53" s="75"/>
      <c r="K53" s="75"/>
      <c r="L53" s="75"/>
      <c r="M53" s="75"/>
      <c r="N53" s="109" t="s">
        <v>38</v>
      </c>
      <c r="O53" s="109"/>
      <c r="P53" s="109"/>
      <c r="Q53" s="109"/>
      <c r="R53" s="110">
        <f>IF(AND(R52&gt;0,J52&lt;365),R52/J52*365,R52)</f>
        <v>0</v>
      </c>
      <c r="S53" s="111"/>
      <c r="T53" s="111"/>
      <c r="V53" s="69"/>
    </row>
    <row r="54" spans="1:22" ht="16.5" customHeight="1">
      <c r="A54" s="121"/>
      <c r="B54" s="376" t="s">
        <v>67</v>
      </c>
      <c r="C54" s="377"/>
      <c r="D54" s="377"/>
      <c r="E54" s="378"/>
      <c r="F54" s="379">
        <v>0</v>
      </c>
      <c r="G54" s="380"/>
      <c r="H54" s="380"/>
      <c r="I54" s="381"/>
      <c r="J54" s="382"/>
      <c r="K54" s="383"/>
      <c r="L54" s="383"/>
      <c r="M54" s="383"/>
      <c r="N54" s="383"/>
      <c r="O54" s="383"/>
      <c r="P54" s="383"/>
      <c r="Q54" s="383"/>
      <c r="R54" s="69"/>
      <c r="S54" s="69"/>
      <c r="T54" s="69"/>
      <c r="V54" s="69"/>
    </row>
    <row r="55" spans="1:22" ht="16.5" customHeight="1">
      <c r="A55" s="121"/>
      <c r="B55" s="391" t="s">
        <v>27</v>
      </c>
      <c r="C55" s="392"/>
      <c r="D55" s="392"/>
      <c r="E55" s="393"/>
      <c r="F55" s="394">
        <f>R53+F54</f>
        <v>0</v>
      </c>
      <c r="G55" s="395"/>
      <c r="H55" s="395"/>
      <c r="I55" s="396"/>
      <c r="J55" s="76"/>
      <c r="K55" s="76"/>
      <c r="L55" s="76"/>
      <c r="M55" s="76"/>
      <c r="N55" s="69"/>
      <c r="O55" s="69"/>
      <c r="P55" s="69"/>
      <c r="Q55" s="69"/>
      <c r="R55" s="69"/>
      <c r="S55" s="69"/>
      <c r="T55" s="69"/>
      <c r="V55" s="69"/>
    </row>
    <row r="56" spans="1:22" ht="19.5" customHeight="1">
      <c r="A56" s="121"/>
      <c r="B56" s="7"/>
      <c r="C56" s="7"/>
      <c r="D56" s="7"/>
      <c r="E56" s="7"/>
      <c r="F56" s="7"/>
      <c r="G56" s="7"/>
      <c r="H56" s="7"/>
      <c r="I56" s="7"/>
      <c r="J56" s="7"/>
      <c r="K56" s="7"/>
      <c r="L56" s="7"/>
      <c r="M56" s="7"/>
      <c r="N56" s="7"/>
      <c r="O56" s="7"/>
      <c r="P56" s="7"/>
      <c r="Q56" s="7"/>
      <c r="R56" s="7"/>
      <c r="S56" s="7"/>
      <c r="T56" s="7"/>
      <c r="V56" s="69"/>
    </row>
    <row r="57" spans="1:22" ht="16.5" customHeight="1">
      <c r="A57" s="121"/>
      <c r="B57" s="417" t="s">
        <v>114</v>
      </c>
      <c r="C57" s="418"/>
      <c r="D57" s="418"/>
      <c r="E57" s="418"/>
      <c r="F57" s="418"/>
      <c r="G57" s="418"/>
      <c r="H57" s="418"/>
      <c r="I57" s="418"/>
      <c r="J57" s="418"/>
      <c r="K57" s="418"/>
      <c r="L57" s="418"/>
      <c r="M57" s="418"/>
      <c r="N57" s="418"/>
      <c r="O57" s="418"/>
      <c r="P57" s="418"/>
      <c r="Q57" s="419"/>
      <c r="R57" s="79"/>
      <c r="S57" s="79"/>
      <c r="T57" s="79"/>
      <c r="V57" s="69"/>
    </row>
    <row r="58" spans="1:22" ht="16.5" customHeight="1">
      <c r="A58" s="121"/>
      <c r="B58" s="420" t="s">
        <v>19</v>
      </c>
      <c r="C58" s="421"/>
      <c r="D58" s="421"/>
      <c r="E58" s="422"/>
      <c r="F58" s="423">
        <f>IF(N58&lt;&gt;"",DATE(YEAR(N58)-1,MONTH(N58),DAY(N58)+1),"")</f>
      </c>
      <c r="G58" s="424"/>
      <c r="H58" s="424"/>
      <c r="I58" s="425"/>
      <c r="J58" s="420" t="s">
        <v>20</v>
      </c>
      <c r="K58" s="421"/>
      <c r="L58" s="421"/>
      <c r="M58" s="422"/>
      <c r="N58" s="423">
        <f>IF(N8&lt;&gt;"",DATE(YEAR(N8)-2,MONTH(N8),DAY(N8)),"")</f>
      </c>
      <c r="O58" s="424"/>
      <c r="P58" s="424"/>
      <c r="Q58" s="425"/>
      <c r="R58" s="426"/>
      <c r="S58" s="427"/>
      <c r="T58" s="427"/>
      <c r="V58" s="69"/>
    </row>
    <row r="59" spans="1:22" ht="16.5" customHeight="1">
      <c r="A59" s="121"/>
      <c r="B59" s="420" t="s">
        <v>107</v>
      </c>
      <c r="C59" s="421"/>
      <c r="D59" s="421"/>
      <c r="E59" s="421"/>
      <c r="F59" s="421"/>
      <c r="G59" s="421"/>
      <c r="H59" s="421"/>
      <c r="I59" s="421"/>
      <c r="J59" s="421"/>
      <c r="K59" s="421"/>
      <c r="L59" s="421"/>
      <c r="M59" s="421"/>
      <c r="N59" s="421"/>
      <c r="O59" s="421"/>
      <c r="P59" s="421"/>
      <c r="Q59" s="422"/>
      <c r="R59" s="7"/>
      <c r="S59" s="7"/>
      <c r="T59" s="7"/>
      <c r="V59" s="66">
        <f>IF(B63&gt;0,B63-1,N58)</f>
      </c>
    </row>
    <row r="60" spans="1:22" ht="16.5" customHeight="1">
      <c r="A60" s="121"/>
      <c r="B60" s="428" t="s">
        <v>108</v>
      </c>
      <c r="C60" s="429"/>
      <c r="D60" s="429"/>
      <c r="E60" s="430"/>
      <c r="F60" s="428" t="s">
        <v>43</v>
      </c>
      <c r="G60" s="429"/>
      <c r="H60" s="429"/>
      <c r="I60" s="430"/>
      <c r="J60" s="428" t="s">
        <v>109</v>
      </c>
      <c r="K60" s="429"/>
      <c r="L60" s="429"/>
      <c r="M60" s="430"/>
      <c r="N60" s="428" t="s">
        <v>110</v>
      </c>
      <c r="O60" s="429"/>
      <c r="P60" s="429"/>
      <c r="Q60" s="430"/>
      <c r="R60" s="7"/>
      <c r="S60" s="7"/>
      <c r="T60" s="7"/>
      <c r="V60" s="68" t="str">
        <f>IF(B64&gt;0,B64-1,IF(B63&gt;0,N58," "))</f>
        <v> </v>
      </c>
    </row>
    <row r="61" spans="1:22" ht="16.5" customHeight="1">
      <c r="A61" s="121"/>
      <c r="B61" s="431"/>
      <c r="C61" s="432"/>
      <c r="D61" s="432"/>
      <c r="E61" s="433"/>
      <c r="F61" s="431"/>
      <c r="G61" s="432"/>
      <c r="H61" s="432"/>
      <c r="I61" s="433"/>
      <c r="J61" s="431"/>
      <c r="K61" s="432"/>
      <c r="L61" s="432"/>
      <c r="M61" s="433"/>
      <c r="N61" s="431"/>
      <c r="O61" s="432"/>
      <c r="P61" s="432"/>
      <c r="Q61" s="433"/>
      <c r="R61" s="7"/>
      <c r="S61" s="7"/>
      <c r="T61" s="7"/>
      <c r="V61" s="68" t="str">
        <f>IF(B65&gt;0,B65-1,IF(B64&gt;0,N58," "))</f>
        <v> </v>
      </c>
    </row>
    <row r="62" spans="1:22" ht="16.5" customHeight="1">
      <c r="A62" s="121"/>
      <c r="B62" s="414">
        <f>F58</f>
      </c>
      <c r="C62" s="415"/>
      <c r="D62" s="415"/>
      <c r="E62" s="416"/>
      <c r="F62" s="365"/>
      <c r="G62" s="366"/>
      <c r="H62" s="366"/>
      <c r="I62" s="367"/>
      <c r="J62" s="411">
        <v>365</v>
      </c>
      <c r="K62" s="412"/>
      <c r="L62" s="412"/>
      <c r="M62" s="413"/>
      <c r="N62" s="397">
        <f>F62*J62/365</f>
        <v>0</v>
      </c>
      <c r="O62" s="398"/>
      <c r="P62" s="398"/>
      <c r="Q62" s="399"/>
      <c r="R62" s="382"/>
      <c r="S62" s="383"/>
      <c r="T62" s="383"/>
      <c r="U62" s="383"/>
      <c r="V62" s="68" t="str">
        <f>IF(B66&gt;0,B66-1,IF(B65&gt;0,N58," "))</f>
        <v> </v>
      </c>
    </row>
    <row r="63" spans="1:22" ht="16.5" customHeight="1">
      <c r="A63" s="121"/>
      <c r="B63" s="362"/>
      <c r="C63" s="363"/>
      <c r="D63" s="363"/>
      <c r="E63" s="364"/>
      <c r="F63" s="365"/>
      <c r="G63" s="366"/>
      <c r="H63" s="366"/>
      <c r="I63" s="367"/>
      <c r="J63" s="411">
        <v>365</v>
      </c>
      <c r="K63" s="412"/>
      <c r="L63" s="412"/>
      <c r="M63" s="413"/>
      <c r="N63" s="397">
        <f>F63*J63/365</f>
        <v>0</v>
      </c>
      <c r="O63" s="398"/>
      <c r="P63" s="398"/>
      <c r="Q63" s="399"/>
      <c r="R63" s="382"/>
      <c r="S63" s="383"/>
      <c r="T63" s="383"/>
      <c r="U63" s="383"/>
      <c r="V63" s="68"/>
    </row>
    <row r="64" spans="1:22" ht="16.5" customHeight="1">
      <c r="A64" s="121"/>
      <c r="B64" s="362"/>
      <c r="C64" s="363"/>
      <c r="D64" s="363"/>
      <c r="E64" s="364"/>
      <c r="F64" s="365"/>
      <c r="G64" s="366"/>
      <c r="H64" s="366"/>
      <c r="I64" s="367"/>
      <c r="J64" s="411">
        <v>365</v>
      </c>
      <c r="K64" s="412"/>
      <c r="L64" s="412"/>
      <c r="M64" s="413"/>
      <c r="N64" s="397">
        <f>F64*J64/365</f>
        <v>0</v>
      </c>
      <c r="O64" s="398"/>
      <c r="P64" s="398"/>
      <c r="Q64" s="399"/>
      <c r="R64" s="80"/>
      <c r="S64" s="81"/>
      <c r="T64" s="81"/>
      <c r="U64" s="69"/>
      <c r="V64" s="68">
        <f>IF(B66&gt;0,N58,"")</f>
      </c>
    </row>
    <row r="65" spans="1:22" ht="16.5" customHeight="1">
      <c r="A65" s="121"/>
      <c r="B65" s="362"/>
      <c r="C65" s="363"/>
      <c r="D65" s="363"/>
      <c r="E65" s="364"/>
      <c r="F65" s="365"/>
      <c r="G65" s="366"/>
      <c r="H65" s="366"/>
      <c r="I65" s="367"/>
      <c r="J65" s="368">
        <v>365</v>
      </c>
      <c r="K65" s="369"/>
      <c r="L65" s="369"/>
      <c r="M65" s="370"/>
      <c r="N65" s="397">
        <f>F65*J65/365</f>
        <v>0</v>
      </c>
      <c r="O65" s="398"/>
      <c r="P65" s="398"/>
      <c r="Q65" s="399"/>
      <c r="R65" s="80"/>
      <c r="S65" s="81"/>
      <c r="T65" s="81"/>
      <c r="U65" s="69"/>
      <c r="V65" s="69"/>
    </row>
    <row r="66" spans="1:21" ht="16.5" customHeight="1">
      <c r="A66" s="121"/>
      <c r="B66" s="362"/>
      <c r="C66" s="363"/>
      <c r="D66" s="363"/>
      <c r="E66" s="364"/>
      <c r="F66" s="365"/>
      <c r="G66" s="366"/>
      <c r="H66" s="366"/>
      <c r="I66" s="367"/>
      <c r="J66" s="368">
        <v>365</v>
      </c>
      <c r="K66" s="369"/>
      <c r="L66" s="369"/>
      <c r="M66" s="370"/>
      <c r="N66" s="397">
        <f>F66*J66/365</f>
        <v>0</v>
      </c>
      <c r="O66" s="398"/>
      <c r="P66" s="398"/>
      <c r="Q66" s="399"/>
      <c r="R66" s="80"/>
      <c r="S66" s="81"/>
      <c r="T66" s="81"/>
      <c r="U66" s="69"/>
    </row>
    <row r="67" spans="1:21" ht="19.5" customHeight="1" hidden="1" thickTop="1">
      <c r="A67" s="121"/>
      <c r="B67" s="407" t="s">
        <v>29</v>
      </c>
      <c r="C67" s="82"/>
      <c r="D67" s="82"/>
      <c r="E67" s="82"/>
      <c r="F67" s="83" t="s">
        <v>30</v>
      </c>
      <c r="G67" s="83"/>
      <c r="H67" s="83"/>
      <c r="I67" s="83"/>
      <c r="J67" s="84" t="str">
        <f>IF(F58&lt;&gt;"",F58," ")</f>
        <v> </v>
      </c>
      <c r="K67" s="84"/>
      <c r="L67" s="84"/>
      <c r="M67" s="84"/>
      <c r="N67" s="83" t="s">
        <v>31</v>
      </c>
      <c r="O67" s="83"/>
      <c r="P67" s="83"/>
      <c r="Q67" s="83"/>
      <c r="R67" s="84">
        <f>V59</f>
      </c>
      <c r="S67" s="70"/>
      <c r="T67" s="70"/>
      <c r="U67" s="69"/>
    </row>
    <row r="68" spans="1:21" ht="19.5" customHeight="1" hidden="1" thickBot="1">
      <c r="A68" s="121"/>
      <c r="B68" s="408"/>
      <c r="C68" s="85"/>
      <c r="D68" s="85"/>
      <c r="E68" s="85"/>
      <c r="F68" s="86" t="s">
        <v>25</v>
      </c>
      <c r="G68" s="86"/>
      <c r="H68" s="86"/>
      <c r="I68" s="86"/>
      <c r="J68" s="87">
        <f ca="1">IF(AND(R67&lt;&gt;" ",R67=J67),1,IF(R67&gt;J67,SUMPRODUCT(--(TEXT(ROW(INDIRECT("1:"&amp;R67-J67))+J67,"dd-mmm")&lt;&gt;"29-feb"))+1,0))</f>
        <v>0</v>
      </c>
      <c r="K68" s="87"/>
      <c r="L68" s="87"/>
      <c r="M68" s="87"/>
      <c r="N68" s="86" t="s">
        <v>26</v>
      </c>
      <c r="O68" s="88"/>
      <c r="P68" s="88"/>
      <c r="Q68" s="88"/>
      <c r="R68" s="89">
        <f>(N62*J68/365)</f>
        <v>0</v>
      </c>
      <c r="S68" s="71"/>
      <c r="T68" s="71"/>
      <c r="U68" s="69"/>
    </row>
    <row r="69" spans="1:21" ht="19.5" customHeight="1" hidden="1" thickTop="1">
      <c r="A69" s="121"/>
      <c r="B69" s="409" t="s">
        <v>32</v>
      </c>
      <c r="C69" s="90"/>
      <c r="D69" s="90"/>
      <c r="E69" s="90"/>
      <c r="F69" s="91" t="s">
        <v>30</v>
      </c>
      <c r="G69" s="91"/>
      <c r="H69" s="91"/>
      <c r="I69" s="91"/>
      <c r="J69" s="84" t="str">
        <f>IF(B63&gt;B62,B63," ")</f>
        <v> </v>
      </c>
      <c r="K69" s="84"/>
      <c r="L69" s="84"/>
      <c r="M69" s="84"/>
      <c r="N69" s="91" t="s">
        <v>31</v>
      </c>
      <c r="O69" s="91"/>
      <c r="P69" s="91"/>
      <c r="Q69" s="91"/>
      <c r="R69" s="84" t="str">
        <f>IF(V60&gt;V59,V60," ")</f>
        <v> </v>
      </c>
      <c r="S69" s="70"/>
      <c r="T69" s="70"/>
      <c r="U69" s="69"/>
    </row>
    <row r="70" spans="1:21" ht="19.5" customHeight="1" hidden="1" thickBot="1">
      <c r="A70" s="121"/>
      <c r="B70" s="410"/>
      <c r="C70" s="92"/>
      <c r="D70" s="92"/>
      <c r="E70" s="92"/>
      <c r="F70" s="93" t="s">
        <v>25</v>
      </c>
      <c r="G70" s="93"/>
      <c r="H70" s="93"/>
      <c r="I70" s="93"/>
      <c r="J70" s="87">
        <f ca="1">IF(AND(R69&lt;&gt;" ",R69=J69),1,IF(R69&gt;J69,SUMPRODUCT(--(TEXT(ROW(INDIRECT("1:"&amp;R69-J69))+J69,"dd-mmm")&lt;&gt;"29-feb"))+1,0))</f>
        <v>0</v>
      </c>
      <c r="K70" s="87"/>
      <c r="L70" s="87"/>
      <c r="M70" s="87"/>
      <c r="N70" s="93" t="s">
        <v>26</v>
      </c>
      <c r="O70" s="94"/>
      <c r="P70" s="94"/>
      <c r="Q70" s="94"/>
      <c r="R70" s="89">
        <f>IF(J70=" ","0.00",(N63*J70/365))</f>
        <v>0</v>
      </c>
      <c r="S70" s="71"/>
      <c r="T70" s="71"/>
      <c r="U70" s="69"/>
    </row>
    <row r="71" spans="1:21" ht="19.5" customHeight="1" hidden="1" thickTop="1">
      <c r="A71" s="121"/>
      <c r="B71" s="371" t="s">
        <v>33</v>
      </c>
      <c r="C71" s="95"/>
      <c r="D71" s="95"/>
      <c r="E71" s="95"/>
      <c r="F71" s="83" t="s">
        <v>30</v>
      </c>
      <c r="G71" s="83"/>
      <c r="H71" s="83"/>
      <c r="I71" s="83"/>
      <c r="J71" s="84" t="str">
        <f>IF(B64&gt;B63,B64," ")</f>
        <v> </v>
      </c>
      <c r="K71" s="84"/>
      <c r="L71" s="84"/>
      <c r="M71" s="84"/>
      <c r="N71" s="83" t="s">
        <v>31</v>
      </c>
      <c r="O71" s="83"/>
      <c r="P71" s="83"/>
      <c r="Q71" s="83"/>
      <c r="R71" s="84" t="str">
        <f>IF(V61&gt;V60,V61," ")</f>
        <v> </v>
      </c>
      <c r="S71" s="70"/>
      <c r="T71" s="70"/>
      <c r="U71" s="69"/>
    </row>
    <row r="72" spans="1:21" ht="19.5" customHeight="1" hidden="1" thickBot="1">
      <c r="A72" s="121"/>
      <c r="B72" s="372"/>
      <c r="C72" s="96"/>
      <c r="D72" s="96"/>
      <c r="E72" s="96"/>
      <c r="F72" s="86" t="s">
        <v>25</v>
      </c>
      <c r="G72" s="86"/>
      <c r="H72" s="86"/>
      <c r="I72" s="86"/>
      <c r="J72" s="87">
        <f ca="1">IF(AND(R71&lt;&gt;" ",R71=J71),1,IF(R71&gt;J71,SUMPRODUCT(--(TEXT(ROW(INDIRECT("1:"&amp;R71-J71))+J71,"dd-mmm")&lt;&gt;"29-feb"))+1,0))</f>
        <v>0</v>
      </c>
      <c r="K72" s="87"/>
      <c r="L72" s="87"/>
      <c r="M72" s="87"/>
      <c r="N72" s="86" t="s">
        <v>26</v>
      </c>
      <c r="O72" s="88"/>
      <c r="P72" s="88"/>
      <c r="Q72" s="88"/>
      <c r="R72" s="89">
        <f>IF(J72=" ","0.00",(N64*J72/365))</f>
        <v>0</v>
      </c>
      <c r="S72" s="71"/>
      <c r="T72" s="71"/>
      <c r="U72" s="69"/>
    </row>
    <row r="73" spans="1:21" ht="19.5" customHeight="1" hidden="1" thickTop="1">
      <c r="A73" s="121"/>
      <c r="B73" s="373" t="s">
        <v>34</v>
      </c>
      <c r="C73" s="97"/>
      <c r="D73" s="97"/>
      <c r="E73" s="97"/>
      <c r="F73" s="91" t="s">
        <v>30</v>
      </c>
      <c r="G73" s="91"/>
      <c r="H73" s="91"/>
      <c r="I73" s="91"/>
      <c r="J73" s="84" t="str">
        <f>IF(B65&gt;B64,B65," ")</f>
        <v> </v>
      </c>
      <c r="K73" s="84"/>
      <c r="L73" s="84"/>
      <c r="M73" s="84"/>
      <c r="N73" s="91" t="s">
        <v>31</v>
      </c>
      <c r="O73" s="91"/>
      <c r="P73" s="91"/>
      <c r="Q73" s="91"/>
      <c r="R73" s="84" t="str">
        <f>IF(V62&gt;V61,V62," ")</f>
        <v> </v>
      </c>
      <c r="S73" s="70"/>
      <c r="T73" s="70"/>
      <c r="U73" s="69"/>
    </row>
    <row r="74" spans="1:21" ht="19.5" customHeight="1" hidden="1" thickBot="1">
      <c r="A74" s="121"/>
      <c r="B74" s="374"/>
      <c r="C74" s="98"/>
      <c r="D74" s="98"/>
      <c r="E74" s="98"/>
      <c r="F74" s="93" t="s">
        <v>25</v>
      </c>
      <c r="G74" s="93"/>
      <c r="H74" s="93"/>
      <c r="I74" s="93"/>
      <c r="J74" s="87">
        <f ca="1">IF(AND(R73&lt;&gt;" ",R73=J73),1,IF(R73&gt;J73,SUMPRODUCT(--(TEXT(ROW(INDIRECT("1:"&amp;R73-J73))+J73,"dd-mmm")&lt;&gt;"29-feb"))+1,0))</f>
        <v>0</v>
      </c>
      <c r="K74" s="87"/>
      <c r="L74" s="87"/>
      <c r="M74" s="87"/>
      <c r="N74" s="93" t="s">
        <v>26</v>
      </c>
      <c r="O74" s="94"/>
      <c r="P74" s="94"/>
      <c r="Q74" s="94"/>
      <c r="R74" s="89">
        <f>IF(J74=0,0,(N65*J74/365))</f>
        <v>0</v>
      </c>
      <c r="S74" s="71"/>
      <c r="T74" s="71"/>
      <c r="U74" s="69"/>
    </row>
    <row r="75" spans="1:21" ht="19.5" customHeight="1" hidden="1" thickTop="1">
      <c r="A75" s="121"/>
      <c r="B75" s="371" t="s">
        <v>35</v>
      </c>
      <c r="C75" s="95"/>
      <c r="D75" s="95"/>
      <c r="E75" s="95"/>
      <c r="F75" s="83" t="s">
        <v>30</v>
      </c>
      <c r="G75" s="83"/>
      <c r="H75" s="83"/>
      <c r="I75" s="83"/>
      <c r="J75" s="84" t="str">
        <f>IF(B66&gt;B65,B66," ")</f>
        <v> </v>
      </c>
      <c r="K75" s="84"/>
      <c r="L75" s="84"/>
      <c r="M75" s="84"/>
      <c r="N75" s="83" t="s">
        <v>31</v>
      </c>
      <c r="O75" s="83"/>
      <c r="P75" s="83"/>
      <c r="Q75" s="83"/>
      <c r="R75" s="84" t="str">
        <f>IF(V64&gt;V62,V64," ")</f>
        <v> </v>
      </c>
      <c r="S75" s="70"/>
      <c r="T75" s="70"/>
      <c r="U75" s="69"/>
    </row>
    <row r="76" spans="1:21" ht="19.5" customHeight="1" hidden="1" thickBot="1">
      <c r="A76" s="121"/>
      <c r="B76" s="375"/>
      <c r="C76" s="99"/>
      <c r="D76" s="99"/>
      <c r="E76" s="99"/>
      <c r="F76" s="100" t="s">
        <v>25</v>
      </c>
      <c r="G76" s="100"/>
      <c r="H76" s="100"/>
      <c r="I76" s="100"/>
      <c r="J76" s="87">
        <f ca="1">IF(AND(R75&lt;&gt;" ",R75=J75),1,IF(R75&gt;J75,SUMPRODUCT(--(TEXT(ROW(INDIRECT("1:"&amp;R75-J75))+J75,"dd-mmm")&lt;&gt;"29-feb"))+1,0))</f>
        <v>0</v>
      </c>
      <c r="K76" s="101"/>
      <c r="L76" s="101"/>
      <c r="M76" s="101"/>
      <c r="N76" s="100" t="s">
        <v>26</v>
      </c>
      <c r="O76" s="102"/>
      <c r="P76" s="102"/>
      <c r="Q76" s="102"/>
      <c r="R76" s="103">
        <f>IF(J76=0,0,(N66*J76/365))</f>
        <v>0</v>
      </c>
      <c r="S76" s="71"/>
      <c r="T76" s="71"/>
      <c r="U76" s="69"/>
    </row>
    <row r="77" spans="1:21" ht="19.5" customHeight="1" hidden="1" thickTop="1">
      <c r="A77" s="121"/>
      <c r="B77" s="72"/>
      <c r="C77" s="73"/>
      <c r="D77" s="73"/>
      <c r="E77" s="73"/>
      <c r="F77" s="106" t="s">
        <v>36</v>
      </c>
      <c r="G77" s="106"/>
      <c r="H77" s="106"/>
      <c r="I77" s="106"/>
      <c r="J77" s="112">
        <f>J68+J70+J72+J74+J76</f>
        <v>0</v>
      </c>
      <c r="K77" s="112"/>
      <c r="L77" s="112"/>
      <c r="M77" s="112"/>
      <c r="N77" s="106" t="s">
        <v>37</v>
      </c>
      <c r="O77" s="106"/>
      <c r="P77" s="106"/>
      <c r="Q77" s="106"/>
      <c r="R77" s="107">
        <f>SUM(R68+R70+R72+R74+R76)</f>
        <v>0</v>
      </c>
      <c r="S77" s="108"/>
      <c r="T77" s="108"/>
      <c r="U77" s="69"/>
    </row>
    <row r="78" spans="1:21" ht="19.5" customHeight="1" hidden="1">
      <c r="A78" s="121"/>
      <c r="B78" s="113" t="str">
        <f>IF(J77&lt;365,"Less than 365 days","")</f>
        <v>Less than 365 days</v>
      </c>
      <c r="C78" s="113"/>
      <c r="D78" s="113"/>
      <c r="E78" s="73"/>
      <c r="F78" s="74"/>
      <c r="G78" s="74"/>
      <c r="H78" s="74"/>
      <c r="I78" s="74"/>
      <c r="J78" s="75"/>
      <c r="K78" s="75"/>
      <c r="L78" s="75"/>
      <c r="M78" s="75"/>
      <c r="N78" s="114" t="s">
        <v>38</v>
      </c>
      <c r="O78" s="115"/>
      <c r="P78" s="115"/>
      <c r="Q78" s="115"/>
      <c r="R78" s="116">
        <f>IF(AND(R77&gt;0,J77&lt;365),R77/J77*365,R77)</f>
        <v>0</v>
      </c>
      <c r="S78" s="108"/>
      <c r="T78" s="108"/>
      <c r="U78" s="69"/>
    </row>
    <row r="79" spans="1:21" ht="16.5" customHeight="1">
      <c r="A79" s="121"/>
      <c r="B79" s="376" t="s">
        <v>67</v>
      </c>
      <c r="C79" s="377"/>
      <c r="D79" s="377"/>
      <c r="E79" s="378"/>
      <c r="F79" s="379">
        <v>0</v>
      </c>
      <c r="G79" s="380"/>
      <c r="H79" s="380"/>
      <c r="I79" s="381"/>
      <c r="J79" s="382"/>
      <c r="K79" s="383"/>
      <c r="L79" s="383"/>
      <c r="M79" s="383"/>
      <c r="N79" s="383"/>
      <c r="O79" s="383"/>
      <c r="P79" s="383"/>
      <c r="Q79" s="383"/>
      <c r="R79" s="69"/>
      <c r="S79" s="69"/>
      <c r="T79" s="69"/>
      <c r="U79" s="69"/>
    </row>
    <row r="80" spans="1:21" ht="16.5" customHeight="1">
      <c r="A80" s="121"/>
      <c r="B80" s="391" t="s">
        <v>27</v>
      </c>
      <c r="C80" s="392"/>
      <c r="D80" s="392"/>
      <c r="E80" s="393"/>
      <c r="F80" s="394">
        <f>R78+F79</f>
        <v>0</v>
      </c>
      <c r="G80" s="395"/>
      <c r="H80" s="395"/>
      <c r="I80" s="396"/>
      <c r="J80" s="76"/>
      <c r="K80" s="76"/>
      <c r="L80" s="76"/>
      <c r="M80" s="76"/>
      <c r="N80" s="69"/>
      <c r="O80" s="69"/>
      <c r="P80" s="69"/>
      <c r="Q80" s="69"/>
      <c r="R80" s="69"/>
      <c r="S80" s="69"/>
      <c r="T80" s="69"/>
      <c r="U80" s="69"/>
    </row>
    <row r="81" s="117" customFormat="1" ht="19.5" customHeight="1">
      <c r="A81" s="118"/>
    </row>
    <row r="82" spans="1:21" s="117" customFormat="1" ht="24" customHeight="1">
      <c r="A82" s="118"/>
      <c r="B82" s="401" t="s">
        <v>69</v>
      </c>
      <c r="C82" s="402"/>
      <c r="D82" s="402"/>
      <c r="E82" s="403"/>
      <c r="F82" s="401" t="s">
        <v>70</v>
      </c>
      <c r="G82" s="402"/>
      <c r="H82" s="402"/>
      <c r="I82" s="403"/>
      <c r="J82" s="401" t="s">
        <v>103</v>
      </c>
      <c r="K82" s="402"/>
      <c r="L82" s="402"/>
      <c r="M82" s="403"/>
      <c r="N82" s="269" t="s">
        <v>67</v>
      </c>
      <c r="O82" s="270"/>
      <c r="P82" s="270"/>
      <c r="Q82" s="271"/>
      <c r="R82" s="404" t="s">
        <v>21</v>
      </c>
      <c r="S82" s="405"/>
      <c r="T82" s="405"/>
      <c r="U82" s="406"/>
    </row>
    <row r="83" spans="1:21" s="117" customFormat="1" ht="24" customHeight="1">
      <c r="A83" s="118"/>
      <c r="B83" s="217">
        <f>IF(AND(F30&gt;=F55,F30&gt;=F80),F8,IF(AND(F55&gt;=F30,F55&gt;=F80),F33,IF(AND(F80&gt;=F55,F80&gt;=F30),F58,"")))</f>
      </c>
      <c r="C83" s="384"/>
      <c r="D83" s="384"/>
      <c r="E83" s="218"/>
      <c r="F83" s="217">
        <f>IF(AND(F30&gt;=F55,F30&gt;=F80),N8,IF(AND(F55&gt;=F30,F55&gt;=F80),N33,IF(AND(F80&gt;=F55,F80&gt;=F30),N58,"")))</f>
      </c>
      <c r="G83" s="384"/>
      <c r="H83" s="384"/>
      <c r="I83" s="218"/>
      <c r="J83" s="385">
        <f>IF(AND(F30&gt;=F55,F30&gt;=F80),R28,IF(AND(F55&gt;=F30,F55&gt;=F80),R53,IF(AND(F80&gt;=F55,F80&gt;=F30),R78,"")))</f>
        <v>0</v>
      </c>
      <c r="K83" s="386"/>
      <c r="L83" s="386"/>
      <c r="M83" s="387"/>
      <c r="N83" s="385">
        <f>IF(AND(F30&gt;=F55,F30&gt;=F80),F29,IF(AND(F55&gt;=F30,F55&gt;=F80),F54,IF(AND(F80&gt;=F55,F80&gt;=F30),F79,"")))</f>
        <v>0</v>
      </c>
      <c r="O83" s="386"/>
      <c r="P83" s="386"/>
      <c r="Q83" s="387"/>
      <c r="R83" s="388">
        <f>IF(J83&lt;&gt;"",J83+N83,"")</f>
        <v>0</v>
      </c>
      <c r="S83" s="389"/>
      <c r="T83" s="389"/>
      <c r="U83" s="390"/>
    </row>
    <row r="84" spans="2:10" s="118" customFormat="1" ht="19.5" customHeight="1">
      <c r="B84" s="400" t="s">
        <v>57</v>
      </c>
      <c r="C84" s="400"/>
      <c r="D84" s="400"/>
      <c r="E84" s="400"/>
      <c r="F84" s="400" t="s">
        <v>57</v>
      </c>
      <c r="G84" s="400"/>
      <c r="H84" s="400"/>
      <c r="I84" s="400"/>
      <c r="J84" s="14"/>
    </row>
    <row r="85" spans="2:10" s="118" customFormat="1" ht="19.5" customHeight="1">
      <c r="B85" s="120"/>
      <c r="C85" s="120"/>
      <c r="D85" s="120"/>
      <c r="E85" s="120"/>
      <c r="F85" s="120"/>
      <c r="G85" s="120"/>
      <c r="H85" s="120"/>
      <c r="I85" s="120"/>
      <c r="J85" s="14"/>
    </row>
    <row r="86" spans="1:21" s="32" customFormat="1" ht="19.5" customHeight="1">
      <c r="A86" s="34"/>
      <c r="B86" s="235" t="s">
        <v>83</v>
      </c>
      <c r="C86" s="235"/>
      <c r="D86" s="235"/>
      <c r="E86" s="235"/>
      <c r="F86" s="235"/>
      <c r="G86" s="235"/>
      <c r="H86" s="235"/>
      <c r="I86" s="235"/>
      <c r="J86" s="235"/>
      <c r="K86" s="235"/>
      <c r="L86" s="235"/>
      <c r="M86" s="235"/>
      <c r="N86" s="235"/>
      <c r="O86" s="235"/>
      <c r="P86" s="235"/>
      <c r="Q86" s="235"/>
      <c r="R86" s="235"/>
      <c r="S86" s="235"/>
      <c r="T86" s="235"/>
      <c r="U86" s="235"/>
    </row>
    <row r="87" spans="1:21" s="32" customFormat="1" ht="19.5" customHeight="1">
      <c r="A87" s="21"/>
      <c r="B87" s="361"/>
      <c r="C87" s="361"/>
      <c r="D87" s="361"/>
      <c r="E87" s="361"/>
      <c r="F87" s="361"/>
      <c r="G87" s="361"/>
      <c r="H87" s="361"/>
      <c r="I87" s="361"/>
      <c r="J87" s="361"/>
      <c r="K87" s="361"/>
      <c r="L87" s="361"/>
      <c r="M87" s="361"/>
      <c r="N87" s="361"/>
      <c r="O87" s="361"/>
      <c r="P87" s="361"/>
      <c r="Q87" s="361"/>
      <c r="R87" s="361"/>
      <c r="S87" s="361"/>
      <c r="T87" s="361"/>
      <c r="U87" s="361"/>
    </row>
    <row r="88" spans="1:21" s="32" customFormat="1" ht="19.5" customHeight="1">
      <c r="A88" s="34"/>
      <c r="B88" s="46"/>
      <c r="C88" s="299" t="s">
        <v>198</v>
      </c>
      <c r="D88" s="299"/>
      <c r="E88" s="299"/>
      <c r="F88" s="299"/>
      <c r="G88" s="299"/>
      <c r="H88" s="299"/>
      <c r="I88" s="299"/>
      <c r="J88" s="299"/>
      <c r="K88" s="299"/>
      <c r="L88" s="299"/>
      <c r="M88" s="299"/>
      <c r="N88" s="299"/>
      <c r="O88" s="299"/>
      <c r="P88" s="299"/>
      <c r="Q88" s="299"/>
      <c r="R88" s="299"/>
      <c r="S88" s="299"/>
      <c r="T88" s="299"/>
      <c r="U88" s="16"/>
    </row>
    <row r="89" spans="1:21" s="32" customFormat="1" ht="19.5" customHeight="1">
      <c r="A89" s="122"/>
      <c r="B89" s="18"/>
      <c r="C89" s="302"/>
      <c r="D89" s="302"/>
      <c r="E89" s="302"/>
      <c r="F89" s="302"/>
      <c r="G89" s="302"/>
      <c r="H89" s="302"/>
      <c r="I89" s="302"/>
      <c r="J89" s="302"/>
      <c r="K89" s="302"/>
      <c r="L89" s="302"/>
      <c r="M89" s="302"/>
      <c r="N89" s="302"/>
      <c r="O89" s="302"/>
      <c r="P89" s="302"/>
      <c r="Q89" s="302"/>
      <c r="R89" s="302"/>
      <c r="S89" s="302"/>
      <c r="T89" s="302"/>
      <c r="U89" s="15"/>
    </row>
    <row r="90" spans="1:21" s="32" customFormat="1" ht="19.5" customHeight="1">
      <c r="A90" s="122"/>
      <c r="B90" s="18"/>
      <c r="C90" s="302"/>
      <c r="D90" s="302"/>
      <c r="E90" s="302"/>
      <c r="F90" s="302"/>
      <c r="G90" s="302"/>
      <c r="H90" s="302"/>
      <c r="I90" s="302"/>
      <c r="J90" s="302"/>
      <c r="K90" s="302"/>
      <c r="L90" s="302"/>
      <c r="M90" s="302"/>
      <c r="N90" s="302"/>
      <c r="O90" s="302"/>
      <c r="P90" s="302"/>
      <c r="Q90" s="302"/>
      <c r="R90" s="302"/>
      <c r="S90" s="302"/>
      <c r="T90" s="302"/>
      <c r="U90" s="15"/>
    </row>
    <row r="91" spans="1:21" s="32" customFormat="1" ht="19.5" customHeight="1">
      <c r="A91" s="122"/>
      <c r="B91" s="18"/>
      <c r="C91" s="302"/>
      <c r="D91" s="302"/>
      <c r="E91" s="302"/>
      <c r="F91" s="302"/>
      <c r="G91" s="302"/>
      <c r="H91" s="302"/>
      <c r="I91" s="302"/>
      <c r="J91" s="302"/>
      <c r="K91" s="302"/>
      <c r="L91" s="302"/>
      <c r="M91" s="302"/>
      <c r="N91" s="302"/>
      <c r="O91" s="302"/>
      <c r="P91" s="302"/>
      <c r="Q91" s="302"/>
      <c r="R91" s="302"/>
      <c r="S91" s="302"/>
      <c r="T91" s="302"/>
      <c r="U91" s="15"/>
    </row>
    <row r="92" spans="1:21" ht="19.5" customHeight="1">
      <c r="A92" s="122"/>
      <c r="B92" s="19"/>
      <c r="C92" s="305"/>
      <c r="D92" s="305"/>
      <c r="E92" s="305"/>
      <c r="F92" s="305"/>
      <c r="G92" s="305"/>
      <c r="H92" s="305"/>
      <c r="I92" s="305"/>
      <c r="J92" s="305"/>
      <c r="K92" s="305"/>
      <c r="L92" s="305"/>
      <c r="M92" s="305"/>
      <c r="N92" s="305"/>
      <c r="O92" s="305"/>
      <c r="P92" s="305"/>
      <c r="Q92" s="305"/>
      <c r="R92" s="305"/>
      <c r="S92" s="305"/>
      <c r="T92" s="305"/>
      <c r="U92" s="17"/>
    </row>
    <row r="93" spans="1:21" ht="19.5" customHeight="1">
      <c r="A93" s="122"/>
      <c r="B93" s="315" t="s">
        <v>5</v>
      </c>
      <c r="C93" s="315"/>
      <c r="D93" s="313"/>
      <c r="E93" s="313"/>
      <c r="F93" s="313"/>
      <c r="G93" s="313"/>
      <c r="H93" s="313"/>
      <c r="I93" s="313"/>
      <c r="J93" s="313"/>
      <c r="K93" s="313"/>
      <c r="L93" s="313"/>
      <c r="M93" s="313"/>
      <c r="N93" s="307" t="s">
        <v>3</v>
      </c>
      <c r="O93" s="308"/>
      <c r="P93" s="288"/>
      <c r="Q93" s="288"/>
      <c r="R93" s="288"/>
      <c r="S93" s="288"/>
      <c r="T93" s="351" t="s">
        <v>57</v>
      </c>
      <c r="U93" s="352"/>
    </row>
    <row r="94" spans="1:21" ht="19.5" customHeight="1">
      <c r="A94" s="122"/>
      <c r="B94" s="256"/>
      <c r="C94" s="256"/>
      <c r="D94" s="314"/>
      <c r="E94" s="314"/>
      <c r="F94" s="314"/>
      <c r="G94" s="314"/>
      <c r="H94" s="314"/>
      <c r="I94" s="314"/>
      <c r="J94" s="314"/>
      <c r="K94" s="314"/>
      <c r="L94" s="314"/>
      <c r="M94" s="314"/>
      <c r="N94" s="264"/>
      <c r="O94" s="265"/>
      <c r="P94" s="288"/>
      <c r="Q94" s="288"/>
      <c r="R94" s="288"/>
      <c r="S94" s="288"/>
      <c r="T94" s="353"/>
      <c r="U94" s="354"/>
    </row>
    <row r="95" spans="1:21" s="32" customFormat="1" ht="19.5" customHeight="1">
      <c r="A95" s="122"/>
      <c r="B95" s="254" t="s">
        <v>23</v>
      </c>
      <c r="C95" s="255"/>
      <c r="D95" s="355">
        <f>IF('L1 - Leaver form v3.0'!D119&lt;&gt;"",'L1 - Leaver form v3.0'!D119,"")</f>
      </c>
      <c r="E95" s="356" t="e">
        <f>IF('L1 - Leaver form v3.0'!#REF!&lt;&gt;"",'L1 - Leaver form v3.0'!#REF!,"")</f>
        <v>#REF!</v>
      </c>
      <c r="F95" s="356" t="e">
        <f>IF('L1 - Leaver form v3.0'!#REF!&lt;&gt;"",'L1 - Leaver form v3.0'!#REF!,"")</f>
        <v>#REF!</v>
      </c>
      <c r="G95" s="356" t="e">
        <f>IF('L1 - Leaver form v3.0'!#REF!&lt;&gt;"",'L1 - Leaver form v3.0'!#REF!,"")</f>
        <v>#REF!</v>
      </c>
      <c r="H95" s="356" t="e">
        <f>IF('L1 - Leaver form v3.0'!#REF!&lt;&gt;"",'L1 - Leaver form v3.0'!#REF!,"")</f>
        <v>#REF!</v>
      </c>
      <c r="I95" s="356" t="e">
        <f>IF('L1 - Leaver form v3.0'!#REF!&lt;&gt;"",'L1 - Leaver form v3.0'!#REF!,"")</f>
        <v>#REF!</v>
      </c>
      <c r="J95" s="356" t="e">
        <f>IF('L1 - Leaver form v3.0'!#REF!&lt;&gt;"",'L1 - Leaver form v3.0'!#REF!,"")</f>
        <v>#REF!</v>
      </c>
      <c r="K95" s="356" t="e">
        <f>IF('L1 - Leaver form v3.0'!#REF!&lt;&gt;"",'L1 - Leaver form v3.0'!#REF!,"")</f>
        <v>#REF!</v>
      </c>
      <c r="L95" s="356" t="e">
        <f>IF('L1 - Leaver form v3.0'!#REF!&lt;&gt;"",'L1 - Leaver form v3.0'!#REF!,"")</f>
        <v>#REF!</v>
      </c>
      <c r="M95" s="357" t="e">
        <f>IF('L1 - Leaver form v3.0'!#REF!&lt;&gt;"",'L1 - Leaver form v3.0'!#REF!,"")</f>
        <v>#REF!</v>
      </c>
      <c r="N95" s="256" t="s">
        <v>4</v>
      </c>
      <c r="O95" s="256"/>
      <c r="P95" s="355">
        <f>IF('L1 - Leaver form v3.0'!P119&lt;&gt;"",'L1 - Leaver form v3.0'!P119,"")</f>
      </c>
      <c r="Q95" s="356"/>
      <c r="R95" s="356" t="e">
        <f>IF('L1 - Leaver form v3.0'!#REF!&lt;&gt;"",'L1 - Leaver form v3.0'!#REF!,"")</f>
        <v>#REF!</v>
      </c>
      <c r="S95" s="356"/>
      <c r="T95" s="356" t="e">
        <f>IF('L1 - Leaver form v3.0'!#REF!&lt;&gt;"",'L1 - Leaver form v3.0'!#REF!,"")</f>
        <v>#REF!</v>
      </c>
      <c r="U95" s="357"/>
    </row>
    <row r="96" spans="1:21" s="32" customFormat="1" ht="19.5" customHeight="1">
      <c r="A96" s="122"/>
      <c r="B96" s="254" t="s">
        <v>10</v>
      </c>
      <c r="C96" s="255"/>
      <c r="D96" s="355">
        <f>IF('L1 - Leaver form v3.0'!D120&lt;&gt;"",'L1 - Leaver form v3.0'!D120,"")</f>
      </c>
      <c r="E96" s="356" t="e">
        <f>IF('L1 - Leaver form v3.0'!#REF!&lt;&gt;"",'L1 - Leaver form v3.0'!#REF!,"")</f>
        <v>#REF!</v>
      </c>
      <c r="F96" s="356" t="e">
        <f>IF('L1 - Leaver form v3.0'!#REF!&lt;&gt;"",'L1 - Leaver form v3.0'!#REF!,"")</f>
        <v>#REF!</v>
      </c>
      <c r="G96" s="356" t="e">
        <f>IF('L1 - Leaver form v3.0'!#REF!&lt;&gt;"",'L1 - Leaver form v3.0'!#REF!,"")</f>
        <v>#REF!</v>
      </c>
      <c r="H96" s="356" t="e">
        <f>IF('L1 - Leaver form v3.0'!#REF!&lt;&gt;"",'L1 - Leaver form v3.0'!#REF!,"")</f>
        <v>#REF!</v>
      </c>
      <c r="I96" s="356" t="e">
        <f>IF('L1 - Leaver form v3.0'!#REF!&lt;&gt;"",'L1 - Leaver form v3.0'!#REF!,"")</f>
        <v>#REF!</v>
      </c>
      <c r="J96" s="356" t="e">
        <f>IF('L1 - Leaver form v3.0'!#REF!&lt;&gt;"",'L1 - Leaver form v3.0'!#REF!,"")</f>
        <v>#REF!</v>
      </c>
      <c r="K96" s="356" t="e">
        <f>IF('L1 - Leaver form v3.0'!#REF!&lt;&gt;"",'L1 - Leaver form v3.0'!#REF!,"")</f>
        <v>#REF!</v>
      </c>
      <c r="L96" s="356" t="e">
        <f>IF('L1 - Leaver form v3.0'!#REF!&lt;&gt;"",'L1 - Leaver form v3.0'!#REF!,"")</f>
        <v>#REF!</v>
      </c>
      <c r="M96" s="357" t="e">
        <f>IF('L1 - Leaver form v3.0'!#REF!&lt;&gt;"",'L1 - Leaver form v3.0'!#REF!,"")</f>
        <v>#REF!</v>
      </c>
      <c r="N96" s="256" t="s">
        <v>42</v>
      </c>
      <c r="O96" s="256"/>
      <c r="P96" s="358">
        <f>IF('L1 - Leaver form v3.0'!P120&lt;&gt;"",'L1 - Leaver form v3.0'!P120,"")</f>
      </c>
      <c r="Q96" s="359"/>
      <c r="R96" s="359" t="e">
        <f>IF('L1 - Leaver form v3.0'!#REF!&lt;&gt;"",'L1 - Leaver form v3.0'!#REF!,"")</f>
        <v>#REF!</v>
      </c>
      <c r="S96" s="359"/>
      <c r="T96" s="359" t="e">
        <f>IF('L1 - Leaver form v3.0'!#REF!&lt;&gt;"",'L1 - Leaver form v3.0'!#REF!,"")</f>
        <v>#REF!</v>
      </c>
      <c r="U96" s="360"/>
    </row>
    <row r="97" spans="2:20" ht="15">
      <c r="B97" s="32"/>
      <c r="C97" s="32"/>
      <c r="D97" s="32"/>
      <c r="E97" s="32"/>
      <c r="F97" s="50"/>
      <c r="G97" s="32"/>
      <c r="H97" s="32"/>
      <c r="I97" s="32"/>
      <c r="J97" s="32"/>
      <c r="K97" s="32"/>
      <c r="L97" s="32"/>
      <c r="M97" s="32"/>
      <c r="N97" s="32"/>
      <c r="O97" s="32"/>
      <c r="P97" s="32"/>
      <c r="Q97" s="32"/>
      <c r="R97" s="32"/>
      <c r="S97" s="32"/>
      <c r="T97" s="32"/>
    </row>
    <row r="98" spans="2:20" ht="15">
      <c r="B98" s="32"/>
      <c r="C98" s="32"/>
      <c r="D98" s="32"/>
      <c r="E98" s="32"/>
      <c r="F98" s="50"/>
      <c r="G98" s="32"/>
      <c r="H98" s="32"/>
      <c r="I98" s="32"/>
      <c r="J98" s="32"/>
      <c r="K98" s="32"/>
      <c r="L98" s="32"/>
      <c r="M98" s="32"/>
      <c r="N98" s="32"/>
      <c r="O98" s="32"/>
      <c r="P98" s="32"/>
      <c r="Q98" s="32"/>
      <c r="R98" s="32"/>
      <c r="S98" s="32"/>
      <c r="T98" s="32"/>
    </row>
    <row r="99" spans="2:20" ht="15">
      <c r="B99" s="32"/>
      <c r="C99" s="32"/>
      <c r="D99" s="32"/>
      <c r="E99" s="32"/>
      <c r="F99" s="50"/>
      <c r="G99" s="32"/>
      <c r="H99" s="32"/>
      <c r="I99" s="32"/>
      <c r="J99" s="32"/>
      <c r="K99" s="32"/>
      <c r="L99" s="32"/>
      <c r="M99" s="32"/>
      <c r="N99" s="32"/>
      <c r="O99" s="32"/>
      <c r="P99" s="32"/>
      <c r="Q99" s="32"/>
      <c r="R99" s="32"/>
      <c r="S99" s="32"/>
      <c r="T99" s="32"/>
    </row>
    <row r="100" spans="2:20" ht="15">
      <c r="B100" s="32"/>
      <c r="C100" s="32"/>
      <c r="D100" s="32"/>
      <c r="E100" s="32"/>
      <c r="F100" s="50"/>
      <c r="G100" s="32"/>
      <c r="H100" s="32"/>
      <c r="I100" s="32"/>
      <c r="J100" s="32"/>
      <c r="K100" s="32"/>
      <c r="L100" s="32"/>
      <c r="M100" s="32"/>
      <c r="N100" s="32"/>
      <c r="O100" s="32"/>
      <c r="P100" s="32"/>
      <c r="Q100" s="32"/>
      <c r="R100" s="32"/>
      <c r="S100" s="32"/>
      <c r="T100" s="32"/>
    </row>
    <row r="101" ht="15">
      <c r="B101" s="32"/>
    </row>
  </sheetData>
  <sheetProtection password="D3AF" sheet="1" selectLockedCells="1"/>
  <mergeCells count="209">
    <mergeCell ref="A5:U6"/>
    <mergeCell ref="E3:I3"/>
    <mergeCell ref="E4:I4"/>
    <mergeCell ref="J3:L3"/>
    <mergeCell ref="J4:L4"/>
    <mergeCell ref="M4:Q4"/>
    <mergeCell ref="M3:Q3"/>
    <mergeCell ref="B3:D3"/>
    <mergeCell ref="B4:D4"/>
    <mergeCell ref="B9:Q9"/>
    <mergeCell ref="B10:E11"/>
    <mergeCell ref="F10:I11"/>
    <mergeCell ref="J10:M11"/>
    <mergeCell ref="N10:Q11"/>
    <mergeCell ref="B7:Q7"/>
    <mergeCell ref="B8:E8"/>
    <mergeCell ref="F8:I8"/>
    <mergeCell ref="J8:M8"/>
    <mergeCell ref="N8:Q8"/>
    <mergeCell ref="R12:U16"/>
    <mergeCell ref="B13:E13"/>
    <mergeCell ref="F13:I13"/>
    <mergeCell ref="J13:M13"/>
    <mergeCell ref="N13:Q13"/>
    <mergeCell ref="B14:E14"/>
    <mergeCell ref="B16:E16"/>
    <mergeCell ref="F16:I16"/>
    <mergeCell ref="J16:M16"/>
    <mergeCell ref="N16:Q16"/>
    <mergeCell ref="F14:I14"/>
    <mergeCell ref="J14:M14"/>
    <mergeCell ref="N14:Q14"/>
    <mergeCell ref="B15:E15"/>
    <mergeCell ref="F15:I15"/>
    <mergeCell ref="J15:M15"/>
    <mergeCell ref="N15:Q15"/>
    <mergeCell ref="B12:E12"/>
    <mergeCell ref="F12:I12"/>
    <mergeCell ref="J12:M12"/>
    <mergeCell ref="N12:Q12"/>
    <mergeCell ref="R17:T17"/>
    <mergeCell ref="F18:I18"/>
    <mergeCell ref="J18:M18"/>
    <mergeCell ref="N18:Q18"/>
    <mergeCell ref="R18:T18"/>
    <mergeCell ref="B17:E18"/>
    <mergeCell ref="N19:Q19"/>
    <mergeCell ref="R19:T19"/>
    <mergeCell ref="F20:I20"/>
    <mergeCell ref="J20:M20"/>
    <mergeCell ref="N20:Q20"/>
    <mergeCell ref="R20:T20"/>
    <mergeCell ref="F17:I17"/>
    <mergeCell ref="J17:M17"/>
    <mergeCell ref="N17:Q17"/>
    <mergeCell ref="B21:E22"/>
    <mergeCell ref="F21:I21"/>
    <mergeCell ref="J21:M21"/>
    <mergeCell ref="N21:Q21"/>
    <mergeCell ref="B19:E20"/>
    <mergeCell ref="F19:I19"/>
    <mergeCell ref="J19:M19"/>
    <mergeCell ref="R21:T21"/>
    <mergeCell ref="F22:I22"/>
    <mergeCell ref="J22:M22"/>
    <mergeCell ref="N22:Q22"/>
    <mergeCell ref="R22:T22"/>
    <mergeCell ref="R33:T33"/>
    <mergeCell ref="R26:T26"/>
    <mergeCell ref="F27:I27"/>
    <mergeCell ref="J27:M27"/>
    <mergeCell ref="N27:Q27"/>
    <mergeCell ref="B23:E24"/>
    <mergeCell ref="F23:I23"/>
    <mergeCell ref="J23:M23"/>
    <mergeCell ref="N23:Q23"/>
    <mergeCell ref="R23:T23"/>
    <mergeCell ref="F24:I24"/>
    <mergeCell ref="J24:M24"/>
    <mergeCell ref="N24:Q24"/>
    <mergeCell ref="R24:T24"/>
    <mergeCell ref="B29:E29"/>
    <mergeCell ref="F29:I29"/>
    <mergeCell ref="J29:Q29"/>
    <mergeCell ref="B30:E30"/>
    <mergeCell ref="F30:I30"/>
    <mergeCell ref="B32:Q32"/>
    <mergeCell ref="R27:T27"/>
    <mergeCell ref="N28:Q28"/>
    <mergeCell ref="R28:T28"/>
    <mergeCell ref="B25:E26"/>
    <mergeCell ref="F25:I25"/>
    <mergeCell ref="J25:M25"/>
    <mergeCell ref="N25:Q25"/>
    <mergeCell ref="R25:T25"/>
    <mergeCell ref="F26:I26"/>
    <mergeCell ref="J26:M26"/>
    <mergeCell ref="N26:Q26"/>
    <mergeCell ref="B35:E36"/>
    <mergeCell ref="F35:I36"/>
    <mergeCell ref="J35:M36"/>
    <mergeCell ref="N35:Q36"/>
    <mergeCell ref="B37:E37"/>
    <mergeCell ref="F37:I37"/>
    <mergeCell ref="J37:M37"/>
    <mergeCell ref="N37:Q37"/>
    <mergeCell ref="B33:E33"/>
    <mergeCell ref="F33:I33"/>
    <mergeCell ref="J33:M33"/>
    <mergeCell ref="N33:Q33"/>
    <mergeCell ref="B34:Q34"/>
    <mergeCell ref="N40:Q40"/>
    <mergeCell ref="B41:E41"/>
    <mergeCell ref="F41:I41"/>
    <mergeCell ref="J41:M41"/>
    <mergeCell ref="N41:Q41"/>
    <mergeCell ref="B40:E40"/>
    <mergeCell ref="R37:U38"/>
    <mergeCell ref="B38:E38"/>
    <mergeCell ref="F38:I38"/>
    <mergeCell ref="J38:M38"/>
    <mergeCell ref="N38:Q38"/>
    <mergeCell ref="B39:E39"/>
    <mergeCell ref="F39:I39"/>
    <mergeCell ref="J39:M39"/>
    <mergeCell ref="N39:Q39"/>
    <mergeCell ref="B42:B43"/>
    <mergeCell ref="B44:B45"/>
    <mergeCell ref="B46:B47"/>
    <mergeCell ref="B48:B49"/>
    <mergeCell ref="B50:B51"/>
    <mergeCell ref="B54:E54"/>
    <mergeCell ref="F40:I40"/>
    <mergeCell ref="J40:M40"/>
    <mergeCell ref="R58:T58"/>
    <mergeCell ref="B59:Q59"/>
    <mergeCell ref="B60:E61"/>
    <mergeCell ref="F60:I61"/>
    <mergeCell ref="J60:M61"/>
    <mergeCell ref="N60:Q61"/>
    <mergeCell ref="F54:I54"/>
    <mergeCell ref="J54:Q54"/>
    <mergeCell ref="B55:E55"/>
    <mergeCell ref="F55:I55"/>
    <mergeCell ref="B57:Q57"/>
    <mergeCell ref="B58:E58"/>
    <mergeCell ref="F58:I58"/>
    <mergeCell ref="J58:M58"/>
    <mergeCell ref="N58:Q58"/>
    <mergeCell ref="J65:M65"/>
    <mergeCell ref="B62:E62"/>
    <mergeCell ref="F62:I62"/>
    <mergeCell ref="J62:M62"/>
    <mergeCell ref="N62:Q62"/>
    <mergeCell ref="R62:U63"/>
    <mergeCell ref="B63:E63"/>
    <mergeCell ref="F63:I63"/>
    <mergeCell ref="J63:M63"/>
    <mergeCell ref="N63:Q63"/>
    <mergeCell ref="B83:E83"/>
    <mergeCell ref="N66:Q66"/>
    <mergeCell ref="B67:B68"/>
    <mergeCell ref="B69:B70"/>
    <mergeCell ref="B64:E64"/>
    <mergeCell ref="F64:I64"/>
    <mergeCell ref="J64:M64"/>
    <mergeCell ref="N64:Q64"/>
    <mergeCell ref="B65:E65"/>
    <mergeCell ref="F65:I65"/>
    <mergeCell ref="F80:I80"/>
    <mergeCell ref="N65:Q65"/>
    <mergeCell ref="B84:E84"/>
    <mergeCell ref="F84:I84"/>
    <mergeCell ref="A1:U1"/>
    <mergeCell ref="N82:Q82"/>
    <mergeCell ref="J82:M82"/>
    <mergeCell ref="F82:I82"/>
    <mergeCell ref="B82:E82"/>
    <mergeCell ref="R82:U82"/>
    <mergeCell ref="N95:O95"/>
    <mergeCell ref="B71:B72"/>
    <mergeCell ref="B73:B74"/>
    <mergeCell ref="B75:B76"/>
    <mergeCell ref="B79:E79"/>
    <mergeCell ref="F79:I79"/>
    <mergeCell ref="J79:Q79"/>
    <mergeCell ref="F83:I83"/>
    <mergeCell ref="J83:M83"/>
    <mergeCell ref="N83:Q83"/>
    <mergeCell ref="B86:U86"/>
    <mergeCell ref="B87:U87"/>
    <mergeCell ref="B93:C94"/>
    <mergeCell ref="D93:M94"/>
    <mergeCell ref="N93:O94"/>
    <mergeCell ref="B66:E66"/>
    <mergeCell ref="F66:I66"/>
    <mergeCell ref="J66:M66"/>
    <mergeCell ref="R83:U83"/>
    <mergeCell ref="B80:E80"/>
    <mergeCell ref="P93:S94"/>
    <mergeCell ref="T93:U94"/>
    <mergeCell ref="C88:T92"/>
    <mergeCell ref="P95:U95"/>
    <mergeCell ref="B96:C96"/>
    <mergeCell ref="D96:M96"/>
    <mergeCell ref="N96:O96"/>
    <mergeCell ref="P96:U96"/>
    <mergeCell ref="B95:C95"/>
    <mergeCell ref="D95:M95"/>
  </mergeCells>
  <conditionalFormatting sqref="R12:U16 F12:I12">
    <cfRule type="expression" priority="2" dxfId="0" stopIfTrue="1">
      <formula>$F$12=""</formula>
    </cfRule>
  </conditionalFormatting>
  <conditionalFormatting sqref="J12:M12">
    <cfRule type="expression" priority="1" dxfId="0" stopIfTrue="1">
      <formula>$J$12&lt;&gt;365</formula>
    </cfRule>
  </conditionalFormatting>
  <dataValidations count="1">
    <dataValidation type="decimal" showInputMessage="1" showErrorMessage="1" sqref="J12:M16 J37:M41 J62:M66">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IV33"/>
  <sheetViews>
    <sheetView showGridLines="0" showRowColHeaders="0" zoomScalePageLayoutView="0" workbookViewId="0" topLeftCell="A1">
      <selection activeCell="A57" sqref="A57"/>
    </sheetView>
  </sheetViews>
  <sheetFormatPr defaultColWidth="6.7109375" defaultRowHeight="15"/>
  <cols>
    <col min="1" max="1" width="6.7109375" style="132" customWidth="1"/>
    <col min="2" max="16384" width="6.7109375" style="117" customWidth="1"/>
  </cols>
  <sheetData>
    <row r="1" spans="1:256" s="118" customFormat="1" ht="19.5" customHeight="1">
      <c r="A1" s="235" t="s">
        <v>106</v>
      </c>
      <c r="B1" s="235"/>
      <c r="C1" s="235"/>
      <c r="D1" s="235"/>
      <c r="E1" s="235"/>
      <c r="F1" s="235"/>
      <c r="G1" s="235"/>
      <c r="H1" s="235"/>
      <c r="I1" s="235"/>
      <c r="J1" s="235"/>
      <c r="K1" s="235"/>
      <c r="L1" s="235"/>
      <c r="M1" s="235"/>
      <c r="N1" s="235"/>
      <c r="O1" s="235"/>
      <c r="P1" s="235"/>
      <c r="Q1" s="235"/>
      <c r="R1" s="235"/>
      <c r="S1" s="235"/>
      <c r="T1" s="235"/>
      <c r="U1" s="235"/>
      <c r="V1" s="235"/>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2" s="124" customFormat="1" ht="62.25" customHeight="1">
      <c r="A2" s="512" t="s">
        <v>125</v>
      </c>
      <c r="B2" s="512"/>
      <c r="C2" s="512"/>
      <c r="D2" s="512"/>
      <c r="E2" s="512"/>
      <c r="F2" s="512"/>
      <c r="G2" s="512"/>
      <c r="H2" s="512"/>
      <c r="I2" s="512"/>
      <c r="J2" s="512"/>
      <c r="K2" s="512"/>
      <c r="L2" s="512"/>
      <c r="M2" s="512"/>
      <c r="N2" s="512"/>
      <c r="O2" s="512"/>
      <c r="P2" s="512"/>
      <c r="Q2" s="512"/>
      <c r="R2" s="512"/>
      <c r="S2" s="512"/>
      <c r="T2" s="512"/>
      <c r="U2" s="512"/>
      <c r="V2" s="512"/>
    </row>
    <row r="3" spans="1:22" s="124" customFormat="1" ht="39" customHeight="1">
      <c r="A3" s="512" t="s">
        <v>122</v>
      </c>
      <c r="B3" s="512"/>
      <c r="C3" s="512"/>
      <c r="D3" s="512"/>
      <c r="E3" s="512"/>
      <c r="F3" s="512"/>
      <c r="G3" s="512"/>
      <c r="H3" s="512"/>
      <c r="I3" s="512"/>
      <c r="J3" s="512"/>
      <c r="K3" s="512"/>
      <c r="L3" s="512"/>
      <c r="M3" s="512"/>
      <c r="N3" s="512"/>
      <c r="O3" s="512"/>
      <c r="P3" s="512"/>
      <c r="Q3" s="512"/>
      <c r="R3" s="512"/>
      <c r="S3" s="512"/>
      <c r="T3" s="512"/>
      <c r="U3" s="512"/>
      <c r="V3" s="512"/>
    </row>
    <row r="4" spans="1:22" s="124" customFormat="1" ht="57" customHeight="1">
      <c r="A4" s="512" t="s">
        <v>126</v>
      </c>
      <c r="B4" s="512"/>
      <c r="C4" s="512"/>
      <c r="D4" s="512"/>
      <c r="E4" s="512"/>
      <c r="F4" s="512"/>
      <c r="G4" s="512"/>
      <c r="H4" s="512"/>
      <c r="I4" s="512"/>
      <c r="J4" s="512"/>
      <c r="K4" s="512"/>
      <c r="L4" s="512"/>
      <c r="M4" s="512"/>
      <c r="N4" s="512"/>
      <c r="O4" s="512"/>
      <c r="P4" s="512"/>
      <c r="Q4" s="512"/>
      <c r="R4" s="512"/>
      <c r="S4" s="512"/>
      <c r="T4" s="512"/>
      <c r="U4" s="512"/>
      <c r="V4" s="512"/>
    </row>
    <row r="5" spans="1:22" s="124" customFormat="1" ht="33.75" customHeight="1">
      <c r="A5" s="512" t="s">
        <v>123</v>
      </c>
      <c r="B5" s="512"/>
      <c r="C5" s="512"/>
      <c r="D5" s="512"/>
      <c r="E5" s="512"/>
      <c r="F5" s="512"/>
      <c r="G5" s="512"/>
      <c r="H5" s="512"/>
      <c r="I5" s="512"/>
      <c r="J5" s="512"/>
      <c r="K5" s="512"/>
      <c r="L5" s="512"/>
      <c r="M5" s="512"/>
      <c r="N5" s="512"/>
      <c r="O5" s="512"/>
      <c r="P5" s="512"/>
      <c r="Q5" s="512"/>
      <c r="R5" s="512"/>
      <c r="S5" s="512"/>
      <c r="T5" s="512"/>
      <c r="U5" s="512"/>
      <c r="V5" s="512"/>
    </row>
    <row r="6" spans="1:22" s="124" customFormat="1" ht="70.5" customHeight="1">
      <c r="A6" s="512" t="s">
        <v>127</v>
      </c>
      <c r="B6" s="512"/>
      <c r="C6" s="512"/>
      <c r="D6" s="512"/>
      <c r="E6" s="512"/>
      <c r="F6" s="512"/>
      <c r="G6" s="512"/>
      <c r="H6" s="512"/>
      <c r="I6" s="512"/>
      <c r="J6" s="512"/>
      <c r="K6" s="512"/>
      <c r="L6" s="512"/>
      <c r="M6" s="512"/>
      <c r="N6" s="512"/>
      <c r="O6" s="512"/>
      <c r="P6" s="512"/>
      <c r="Q6" s="512"/>
      <c r="R6" s="512"/>
      <c r="S6" s="512"/>
      <c r="T6" s="512"/>
      <c r="U6" s="512"/>
      <c r="V6" s="512"/>
    </row>
    <row r="7" spans="1:22" s="124" customFormat="1" ht="66.75" customHeight="1">
      <c r="A7" s="512" t="s">
        <v>133</v>
      </c>
      <c r="B7" s="512"/>
      <c r="C7" s="512"/>
      <c r="D7" s="512"/>
      <c r="E7" s="512"/>
      <c r="F7" s="512"/>
      <c r="G7" s="512"/>
      <c r="H7" s="512"/>
      <c r="I7" s="512"/>
      <c r="J7" s="512"/>
      <c r="K7" s="512"/>
      <c r="L7" s="512"/>
      <c r="M7" s="512"/>
      <c r="N7" s="512"/>
      <c r="O7" s="512"/>
      <c r="P7" s="512"/>
      <c r="Q7" s="512"/>
      <c r="R7" s="512"/>
      <c r="S7" s="512"/>
      <c r="T7" s="512"/>
      <c r="U7" s="512"/>
      <c r="V7" s="512"/>
    </row>
    <row r="8" spans="1:22" s="124" customFormat="1" ht="27.75" customHeight="1">
      <c r="A8" s="512" t="s">
        <v>44</v>
      </c>
      <c r="B8" s="512"/>
      <c r="C8" s="512"/>
      <c r="D8" s="512"/>
      <c r="E8" s="512"/>
      <c r="F8" s="512"/>
      <c r="G8" s="512"/>
      <c r="H8" s="512"/>
      <c r="I8" s="512"/>
      <c r="J8" s="512"/>
      <c r="K8" s="512"/>
      <c r="L8" s="512"/>
      <c r="M8" s="512"/>
      <c r="N8" s="512"/>
      <c r="O8" s="512"/>
      <c r="P8" s="512"/>
      <c r="Q8" s="512"/>
      <c r="R8" s="512"/>
      <c r="S8" s="512"/>
      <c r="T8" s="512"/>
      <c r="U8" s="512"/>
      <c r="V8" s="512"/>
    </row>
    <row r="9" ht="15">
      <c r="A9" s="123"/>
    </row>
    <row r="10" spans="1:16" ht="22.5" customHeight="1">
      <c r="A10" s="494" t="s">
        <v>28</v>
      </c>
      <c r="B10" s="494"/>
      <c r="C10" s="494"/>
      <c r="D10" s="494"/>
      <c r="E10" s="494"/>
      <c r="F10" s="494"/>
      <c r="G10" s="494"/>
      <c r="H10" s="494"/>
      <c r="I10" s="494"/>
      <c r="J10" s="494"/>
      <c r="K10" s="494"/>
      <c r="L10" s="494"/>
      <c r="M10" s="494"/>
      <c r="N10" s="494"/>
      <c r="O10" s="494"/>
      <c r="P10" s="494"/>
    </row>
    <row r="11" spans="1:16" ht="22.5" customHeight="1">
      <c r="A11" s="404" t="s">
        <v>19</v>
      </c>
      <c r="B11" s="405"/>
      <c r="C11" s="405"/>
      <c r="D11" s="406"/>
      <c r="E11" s="423">
        <v>42917</v>
      </c>
      <c r="F11" s="424"/>
      <c r="G11" s="424"/>
      <c r="H11" s="425"/>
      <c r="I11" s="582" t="s">
        <v>20</v>
      </c>
      <c r="J11" s="405"/>
      <c r="K11" s="405"/>
      <c r="L11" s="406"/>
      <c r="M11" s="423">
        <v>43281</v>
      </c>
      <c r="N11" s="424"/>
      <c r="O11" s="424"/>
      <c r="P11" s="425"/>
    </row>
    <row r="12" spans="1:16" ht="22.5" customHeight="1">
      <c r="A12" s="404" t="s">
        <v>107</v>
      </c>
      <c r="B12" s="405"/>
      <c r="C12" s="405"/>
      <c r="D12" s="405"/>
      <c r="E12" s="405"/>
      <c r="F12" s="405"/>
      <c r="G12" s="405"/>
      <c r="H12" s="405"/>
      <c r="I12" s="405"/>
      <c r="J12" s="405"/>
      <c r="K12" s="405"/>
      <c r="L12" s="405"/>
      <c r="M12" s="405"/>
      <c r="N12" s="405"/>
      <c r="O12" s="405"/>
      <c r="P12" s="406"/>
    </row>
    <row r="13" spans="1:16" ht="22.5" customHeight="1">
      <c r="A13" s="219" t="s">
        <v>108</v>
      </c>
      <c r="B13" s="226"/>
      <c r="C13" s="226"/>
      <c r="D13" s="220"/>
      <c r="E13" s="219" t="s">
        <v>43</v>
      </c>
      <c r="F13" s="226"/>
      <c r="G13" s="226"/>
      <c r="H13" s="220"/>
      <c r="I13" s="219" t="s">
        <v>109</v>
      </c>
      <c r="J13" s="226"/>
      <c r="K13" s="226"/>
      <c r="L13" s="220"/>
      <c r="M13" s="219" t="s">
        <v>110</v>
      </c>
      <c r="N13" s="226"/>
      <c r="O13" s="226"/>
      <c r="P13" s="220"/>
    </row>
    <row r="14" spans="1:16" ht="22.5" customHeight="1">
      <c r="A14" s="221"/>
      <c r="B14" s="227"/>
      <c r="C14" s="227"/>
      <c r="D14" s="222"/>
      <c r="E14" s="221"/>
      <c r="F14" s="227"/>
      <c r="G14" s="227"/>
      <c r="H14" s="222"/>
      <c r="I14" s="221"/>
      <c r="J14" s="227"/>
      <c r="K14" s="227"/>
      <c r="L14" s="222"/>
      <c r="M14" s="221"/>
      <c r="N14" s="227"/>
      <c r="O14" s="227"/>
      <c r="P14" s="222"/>
    </row>
    <row r="15" spans="1:25" ht="39.75" customHeight="1">
      <c r="A15" s="579">
        <f>E11</f>
        <v>42917</v>
      </c>
      <c r="B15" s="580"/>
      <c r="C15" s="580"/>
      <c r="D15" s="581"/>
      <c r="E15" s="567">
        <v>25000</v>
      </c>
      <c r="F15" s="568"/>
      <c r="G15" s="568"/>
      <c r="H15" s="569"/>
      <c r="I15" s="576">
        <v>365</v>
      </c>
      <c r="J15" s="577"/>
      <c r="K15" s="577"/>
      <c r="L15" s="578"/>
      <c r="M15" s="573">
        <f>E15*I15/365</f>
        <v>25000</v>
      </c>
      <c r="N15" s="574"/>
      <c r="O15" s="574"/>
      <c r="P15" s="575"/>
      <c r="Q15" s="513" t="s">
        <v>124</v>
      </c>
      <c r="R15" s="514"/>
      <c r="S15" s="514"/>
      <c r="T15" s="514"/>
      <c r="U15" s="514"/>
      <c r="V15" s="514"/>
      <c r="W15" s="169"/>
      <c r="X15" s="169"/>
      <c r="Y15" s="169"/>
    </row>
    <row r="16" spans="1:25" ht="39.75" customHeight="1">
      <c r="A16" s="564">
        <v>43101</v>
      </c>
      <c r="B16" s="565"/>
      <c r="C16" s="565"/>
      <c r="D16" s="566"/>
      <c r="E16" s="567">
        <v>25000</v>
      </c>
      <c r="F16" s="568"/>
      <c r="G16" s="568"/>
      <c r="H16" s="569"/>
      <c r="I16" s="576">
        <v>346.2</v>
      </c>
      <c r="J16" s="577"/>
      <c r="K16" s="577"/>
      <c r="L16" s="578"/>
      <c r="M16" s="573">
        <f>E16*I16/365</f>
        <v>23712.328767123287</v>
      </c>
      <c r="N16" s="574"/>
      <c r="O16" s="574"/>
      <c r="P16" s="575"/>
      <c r="Q16" s="513" t="s">
        <v>128</v>
      </c>
      <c r="R16" s="514"/>
      <c r="S16" s="514"/>
      <c r="T16" s="514"/>
      <c r="U16" s="514"/>
      <c r="V16" s="514"/>
      <c r="W16" s="169"/>
      <c r="X16" s="169"/>
      <c r="Y16" s="169"/>
    </row>
    <row r="17" spans="1:25" ht="39.75" customHeight="1">
      <c r="A17" s="564">
        <v>43191</v>
      </c>
      <c r="B17" s="565"/>
      <c r="C17" s="565"/>
      <c r="D17" s="566"/>
      <c r="E17" s="567">
        <v>28000</v>
      </c>
      <c r="F17" s="568"/>
      <c r="G17" s="568"/>
      <c r="H17" s="569"/>
      <c r="I17" s="576">
        <v>346.2</v>
      </c>
      <c r="J17" s="577"/>
      <c r="K17" s="577"/>
      <c r="L17" s="578"/>
      <c r="M17" s="573">
        <f>E17*I17/365</f>
        <v>26557.80821917808</v>
      </c>
      <c r="N17" s="574"/>
      <c r="O17" s="574"/>
      <c r="P17" s="575"/>
      <c r="Q17" s="513" t="s">
        <v>129</v>
      </c>
      <c r="R17" s="514"/>
      <c r="S17" s="514"/>
      <c r="T17" s="514"/>
      <c r="U17" s="514"/>
      <c r="V17" s="514"/>
      <c r="W17" s="169"/>
      <c r="X17" s="169"/>
      <c r="Y17" s="169"/>
    </row>
    <row r="18" spans="1:25" ht="39.75" customHeight="1">
      <c r="A18" s="564"/>
      <c r="B18" s="565"/>
      <c r="C18" s="565"/>
      <c r="D18" s="566"/>
      <c r="E18" s="567"/>
      <c r="F18" s="568"/>
      <c r="G18" s="568"/>
      <c r="H18" s="569"/>
      <c r="I18" s="570">
        <v>365</v>
      </c>
      <c r="J18" s="571"/>
      <c r="K18" s="571"/>
      <c r="L18" s="572"/>
      <c r="M18" s="573">
        <f>E18*I18/365</f>
        <v>0</v>
      </c>
      <c r="N18" s="574"/>
      <c r="O18" s="574"/>
      <c r="P18" s="575"/>
      <c r="Q18" s="515" t="s">
        <v>130</v>
      </c>
      <c r="R18" s="516"/>
      <c r="S18" s="516"/>
      <c r="T18" s="516"/>
      <c r="U18" s="516"/>
      <c r="V18" s="516"/>
      <c r="W18" s="170"/>
      <c r="X18" s="170"/>
      <c r="Y18" s="170"/>
    </row>
    <row r="19" spans="1:25" ht="39.75" customHeight="1">
      <c r="A19" s="564"/>
      <c r="B19" s="565"/>
      <c r="C19" s="565"/>
      <c r="D19" s="566"/>
      <c r="E19" s="567"/>
      <c r="F19" s="568"/>
      <c r="G19" s="568"/>
      <c r="H19" s="569"/>
      <c r="I19" s="570">
        <v>365</v>
      </c>
      <c r="J19" s="571"/>
      <c r="K19" s="571"/>
      <c r="L19" s="572"/>
      <c r="M19" s="573">
        <f>E19*I19/365</f>
        <v>0</v>
      </c>
      <c r="N19" s="574"/>
      <c r="O19" s="574"/>
      <c r="P19" s="575"/>
      <c r="Q19" s="515"/>
      <c r="R19" s="516"/>
      <c r="S19" s="516"/>
      <c r="T19" s="516"/>
      <c r="U19" s="516"/>
      <c r="V19" s="516"/>
      <c r="W19" s="170"/>
      <c r="X19" s="170"/>
      <c r="Y19" s="170"/>
    </row>
    <row r="20" spans="1:16" ht="15.75" hidden="1" thickTop="1">
      <c r="A20" s="562" t="s">
        <v>29</v>
      </c>
      <c r="B20" s="523"/>
      <c r="C20" s="523"/>
      <c r="D20" s="524"/>
      <c r="E20" s="527" t="s">
        <v>30</v>
      </c>
      <c r="F20" s="528"/>
      <c r="G20" s="528"/>
      <c r="H20" s="529"/>
      <c r="I20" s="530">
        <f>E11</f>
        <v>42917</v>
      </c>
      <c r="J20" s="531"/>
      <c r="K20" s="531"/>
      <c r="L20" s="532"/>
      <c r="M20" s="527" t="s">
        <v>31</v>
      </c>
      <c r="N20" s="528"/>
      <c r="O20" s="528"/>
      <c r="P20" s="529"/>
    </row>
    <row r="21" spans="1:16" ht="15.75" hidden="1" thickBot="1">
      <c r="A21" s="563"/>
      <c r="B21" s="555"/>
      <c r="C21" s="555"/>
      <c r="D21" s="556"/>
      <c r="E21" s="557" t="s">
        <v>25</v>
      </c>
      <c r="F21" s="558"/>
      <c r="G21" s="558"/>
      <c r="H21" s="559"/>
      <c r="I21" s="552">
        <f ca="1">IF(AND(Q20&lt;&gt;" ",Q20=I20),1,IF(Q20&gt;I20,SUMPRODUCT(--(TEXT(ROW(INDIRECT("1:"&amp;Q20-I20))+I20,"dd-mmm")&lt;&gt;"29-feb"))+1,0))</f>
        <v>0</v>
      </c>
      <c r="J21" s="553"/>
      <c r="K21" s="553"/>
      <c r="L21" s="554"/>
      <c r="M21" s="557" t="s">
        <v>26</v>
      </c>
      <c r="N21" s="558"/>
      <c r="O21" s="558"/>
      <c r="P21" s="559"/>
    </row>
    <row r="22" spans="1:16" ht="15.75" hidden="1" thickTop="1">
      <c r="A22" s="560" t="s">
        <v>32</v>
      </c>
      <c r="B22" s="542"/>
      <c r="C22" s="542"/>
      <c r="D22" s="543"/>
      <c r="E22" s="546" t="s">
        <v>30</v>
      </c>
      <c r="F22" s="547"/>
      <c r="G22" s="547"/>
      <c r="H22" s="548"/>
      <c r="I22" s="530">
        <f>IF(A16&gt;A15,A16," ")</f>
        <v>43101</v>
      </c>
      <c r="J22" s="531"/>
      <c r="K22" s="531"/>
      <c r="L22" s="532"/>
      <c r="M22" s="546" t="s">
        <v>31</v>
      </c>
      <c r="N22" s="547"/>
      <c r="O22" s="547"/>
      <c r="P22" s="548"/>
    </row>
    <row r="23" spans="1:16" ht="15.75" hidden="1" thickBot="1">
      <c r="A23" s="561"/>
      <c r="B23" s="544"/>
      <c r="C23" s="544"/>
      <c r="D23" s="545"/>
      <c r="E23" s="549" t="s">
        <v>25</v>
      </c>
      <c r="F23" s="550"/>
      <c r="G23" s="550"/>
      <c r="H23" s="551"/>
      <c r="I23" s="552">
        <f ca="1">IF(AND(Q22&lt;&gt;" ",Q22=I22),1,IF(Q22&gt;I22,SUMPRODUCT(--(TEXT(ROW(INDIRECT("1:"&amp;Q22-I22))+I22,"dd-mmm")&lt;&gt;"29-feb"))+1,0))</f>
        <v>0</v>
      </c>
      <c r="J23" s="553"/>
      <c r="K23" s="553"/>
      <c r="L23" s="554"/>
      <c r="M23" s="549" t="s">
        <v>26</v>
      </c>
      <c r="N23" s="550"/>
      <c r="O23" s="550"/>
      <c r="P23" s="551"/>
    </row>
    <row r="24" spans="1:16" ht="15.75" hidden="1" thickTop="1">
      <c r="A24" s="523" t="s">
        <v>33</v>
      </c>
      <c r="B24" s="523"/>
      <c r="C24" s="523"/>
      <c r="D24" s="524"/>
      <c r="E24" s="527" t="s">
        <v>30</v>
      </c>
      <c r="F24" s="528"/>
      <c r="G24" s="528"/>
      <c r="H24" s="529"/>
      <c r="I24" s="530">
        <f>IF(A17&gt;A16,A17," ")</f>
        <v>43191</v>
      </c>
      <c r="J24" s="531"/>
      <c r="K24" s="531"/>
      <c r="L24" s="532"/>
      <c r="M24" s="527" t="s">
        <v>31</v>
      </c>
      <c r="N24" s="528"/>
      <c r="O24" s="528"/>
      <c r="P24" s="529"/>
    </row>
    <row r="25" spans="1:16" ht="15.75" hidden="1" thickBot="1">
      <c r="A25" s="555"/>
      <c r="B25" s="555"/>
      <c r="C25" s="555"/>
      <c r="D25" s="556"/>
      <c r="E25" s="557" t="s">
        <v>25</v>
      </c>
      <c r="F25" s="558"/>
      <c r="G25" s="558"/>
      <c r="H25" s="559"/>
      <c r="I25" s="552">
        <f ca="1">IF(AND(Q24&lt;&gt;" ",Q24=I24),1,IF(Q24&gt;I24,SUMPRODUCT(--(TEXT(ROW(INDIRECT("1:"&amp;Q24-I24))+I24,"dd-mmm")&lt;&gt;"29-feb"))+1,0))</f>
        <v>0</v>
      </c>
      <c r="J25" s="553"/>
      <c r="K25" s="553"/>
      <c r="L25" s="554"/>
      <c r="M25" s="557" t="s">
        <v>26</v>
      </c>
      <c r="N25" s="558"/>
      <c r="O25" s="558"/>
      <c r="P25" s="559"/>
    </row>
    <row r="26" spans="1:16" ht="15.75" hidden="1" thickTop="1">
      <c r="A26" s="542" t="s">
        <v>34</v>
      </c>
      <c r="B26" s="542"/>
      <c r="C26" s="542"/>
      <c r="D26" s="543"/>
      <c r="E26" s="546" t="s">
        <v>30</v>
      </c>
      <c r="F26" s="547"/>
      <c r="G26" s="547"/>
      <c r="H26" s="548"/>
      <c r="I26" s="530" t="str">
        <f>IF(A18&gt;A17,A18," ")</f>
        <v> </v>
      </c>
      <c r="J26" s="531"/>
      <c r="K26" s="531"/>
      <c r="L26" s="532"/>
      <c r="M26" s="546" t="s">
        <v>31</v>
      </c>
      <c r="N26" s="547"/>
      <c r="O26" s="547"/>
      <c r="P26" s="548"/>
    </row>
    <row r="27" spans="1:16" ht="15.75" hidden="1" thickBot="1">
      <c r="A27" s="544"/>
      <c r="B27" s="544"/>
      <c r="C27" s="544"/>
      <c r="D27" s="545"/>
      <c r="E27" s="549" t="s">
        <v>25</v>
      </c>
      <c r="F27" s="550"/>
      <c r="G27" s="550"/>
      <c r="H27" s="551"/>
      <c r="I27" s="552">
        <f ca="1">IF(AND(Q26&lt;&gt;" ",Q26=I26),1,IF(Q26&gt;I26,SUMPRODUCT(--(TEXT(ROW(INDIRECT("1:"&amp;Q26-I26))+I26,"dd-mmm")&lt;&gt;"29-feb"))+1,0))</f>
        <v>0</v>
      </c>
      <c r="J27" s="553"/>
      <c r="K27" s="553"/>
      <c r="L27" s="554"/>
      <c r="M27" s="549" t="s">
        <v>26</v>
      </c>
      <c r="N27" s="550"/>
      <c r="O27" s="550"/>
      <c r="P27" s="551"/>
    </row>
    <row r="28" spans="1:16" ht="15.75" hidden="1" thickTop="1">
      <c r="A28" s="523" t="s">
        <v>35</v>
      </c>
      <c r="B28" s="523"/>
      <c r="C28" s="523"/>
      <c r="D28" s="524"/>
      <c r="E28" s="527" t="s">
        <v>30</v>
      </c>
      <c r="F28" s="528"/>
      <c r="G28" s="528"/>
      <c r="H28" s="529"/>
      <c r="I28" s="530" t="str">
        <f>IF(A19&gt;A18,A19," ")</f>
        <v> </v>
      </c>
      <c r="J28" s="531"/>
      <c r="K28" s="531"/>
      <c r="L28" s="532"/>
      <c r="M28" s="527" t="s">
        <v>31</v>
      </c>
      <c r="N28" s="528"/>
      <c r="O28" s="528"/>
      <c r="P28" s="529"/>
    </row>
    <row r="29" spans="1:16" ht="15" hidden="1">
      <c r="A29" s="525"/>
      <c r="B29" s="525"/>
      <c r="C29" s="525"/>
      <c r="D29" s="526"/>
      <c r="E29" s="533" t="s">
        <v>25</v>
      </c>
      <c r="F29" s="534"/>
      <c r="G29" s="534"/>
      <c r="H29" s="535"/>
      <c r="I29" s="536">
        <f ca="1">IF(AND(Q28&lt;&gt;" ",Q28=I28),1,IF(Q28&gt;I28,SUMPRODUCT(--(TEXT(ROW(INDIRECT("1:"&amp;Q28-I28))+I28,"dd-mmm")&lt;&gt;"29-feb"))+1,0))</f>
        <v>0</v>
      </c>
      <c r="J29" s="537"/>
      <c r="K29" s="537"/>
      <c r="L29" s="538"/>
      <c r="M29" s="533" t="s">
        <v>26</v>
      </c>
      <c r="N29" s="534"/>
      <c r="O29" s="534"/>
      <c r="P29" s="535"/>
    </row>
    <row r="30" spans="1:16" ht="15" hidden="1">
      <c r="A30" s="127"/>
      <c r="B30" s="128"/>
      <c r="C30" s="128"/>
      <c r="D30" s="128"/>
      <c r="E30" s="539" t="s">
        <v>36</v>
      </c>
      <c r="F30" s="539"/>
      <c r="G30" s="539"/>
      <c r="H30" s="539"/>
      <c r="I30" s="540">
        <f>I21+I23+I25+I27+I29</f>
        <v>0</v>
      </c>
      <c r="J30" s="540"/>
      <c r="K30" s="540"/>
      <c r="L30" s="541"/>
      <c r="M30" s="502" t="s">
        <v>38</v>
      </c>
      <c r="N30" s="503"/>
      <c r="O30" s="503"/>
      <c r="P30" s="504"/>
    </row>
    <row r="31" spans="1:16" ht="15" hidden="1">
      <c r="A31" s="128"/>
      <c r="B31" s="128"/>
      <c r="C31" s="128"/>
      <c r="D31" s="128"/>
      <c r="E31" s="129"/>
      <c r="F31" s="129"/>
      <c r="G31" s="129"/>
      <c r="H31" s="129"/>
      <c r="I31" s="130"/>
      <c r="J31" s="130"/>
      <c r="K31" s="130"/>
      <c r="L31" s="130"/>
      <c r="M31" s="505" t="s">
        <v>38</v>
      </c>
      <c r="N31" s="506"/>
      <c r="O31" s="506"/>
      <c r="P31" s="507"/>
    </row>
    <row r="32" spans="1:25" ht="20.25" customHeight="1">
      <c r="A32" s="388" t="s">
        <v>67</v>
      </c>
      <c r="B32" s="389"/>
      <c r="C32" s="389"/>
      <c r="D32" s="390"/>
      <c r="E32" s="508">
        <v>800</v>
      </c>
      <c r="F32" s="509"/>
      <c r="G32" s="509"/>
      <c r="H32" s="510"/>
      <c r="I32" s="382" t="s">
        <v>112</v>
      </c>
      <c r="J32" s="383"/>
      <c r="K32" s="383"/>
      <c r="L32" s="383"/>
      <c r="M32" s="383"/>
      <c r="N32" s="383"/>
      <c r="O32" s="383"/>
      <c r="P32" s="383"/>
      <c r="Q32" s="516" t="s">
        <v>132</v>
      </c>
      <c r="R32" s="516"/>
      <c r="S32" s="516"/>
      <c r="T32" s="516"/>
      <c r="U32" s="516"/>
      <c r="V32" s="516"/>
      <c r="W32" s="170"/>
      <c r="X32" s="170"/>
      <c r="Y32" s="170"/>
    </row>
    <row r="33" spans="1:25" ht="20.25" customHeight="1">
      <c r="A33" s="517" t="s">
        <v>27</v>
      </c>
      <c r="B33" s="518"/>
      <c r="C33" s="518"/>
      <c r="D33" s="519"/>
      <c r="E33" s="520">
        <v>25870.88</v>
      </c>
      <c r="F33" s="521"/>
      <c r="G33" s="521"/>
      <c r="H33" s="522"/>
      <c r="I33" s="131"/>
      <c r="J33" s="131"/>
      <c r="K33" s="131"/>
      <c r="L33" s="131"/>
      <c r="M33" s="124"/>
      <c r="N33" s="124"/>
      <c r="O33" s="124"/>
      <c r="P33" s="124"/>
      <c r="Q33" s="511" t="s">
        <v>131</v>
      </c>
      <c r="R33" s="511"/>
      <c r="S33" s="511"/>
      <c r="T33" s="511"/>
      <c r="U33" s="511"/>
      <c r="V33" s="511"/>
      <c r="W33" s="171"/>
      <c r="X33" s="171"/>
      <c r="Y33" s="171"/>
    </row>
  </sheetData>
  <sheetProtection password="D3AF" sheet="1" objects="1" scenarios="1" selectLockedCells="1"/>
  <mergeCells count="88">
    <mergeCell ref="A12:P12"/>
    <mergeCell ref="A10:P10"/>
    <mergeCell ref="A11:D11"/>
    <mergeCell ref="E11:H11"/>
    <mergeCell ref="I11:L11"/>
    <mergeCell ref="M11:P11"/>
    <mergeCell ref="A13:D14"/>
    <mergeCell ref="E13:H14"/>
    <mergeCell ref="I13:L14"/>
    <mergeCell ref="M13:P14"/>
    <mergeCell ref="A15:D15"/>
    <mergeCell ref="E15:H15"/>
    <mergeCell ref="I15:L15"/>
    <mergeCell ref="M15:P15"/>
    <mergeCell ref="A16:D16"/>
    <mergeCell ref="E16:H16"/>
    <mergeCell ref="I16:L16"/>
    <mergeCell ref="M16:P16"/>
    <mergeCell ref="A17:D17"/>
    <mergeCell ref="E17:H17"/>
    <mergeCell ref="I17:L17"/>
    <mergeCell ref="M17:P17"/>
    <mergeCell ref="A18:D18"/>
    <mergeCell ref="E18:H18"/>
    <mergeCell ref="I18:L18"/>
    <mergeCell ref="M18:P18"/>
    <mergeCell ref="A19:D19"/>
    <mergeCell ref="E19:H19"/>
    <mergeCell ref="I19:L19"/>
    <mergeCell ref="M19:P19"/>
    <mergeCell ref="A20:D21"/>
    <mergeCell ref="E20:H20"/>
    <mergeCell ref="I20:L20"/>
    <mergeCell ref="M20:P20"/>
    <mergeCell ref="E21:H21"/>
    <mergeCell ref="I21:L21"/>
    <mergeCell ref="M21:P21"/>
    <mergeCell ref="A22:D23"/>
    <mergeCell ref="E22:H22"/>
    <mergeCell ref="I22:L22"/>
    <mergeCell ref="M22:P22"/>
    <mergeCell ref="E23:H23"/>
    <mergeCell ref="I23:L23"/>
    <mergeCell ref="M23:P23"/>
    <mergeCell ref="A24:D25"/>
    <mergeCell ref="E24:H24"/>
    <mergeCell ref="I24:L24"/>
    <mergeCell ref="M24:P24"/>
    <mergeCell ref="E25:H25"/>
    <mergeCell ref="I25:L25"/>
    <mergeCell ref="M25:P25"/>
    <mergeCell ref="A26:D27"/>
    <mergeCell ref="E26:H26"/>
    <mergeCell ref="I26:L26"/>
    <mergeCell ref="M26:P26"/>
    <mergeCell ref="E27:H27"/>
    <mergeCell ref="I27:L27"/>
    <mergeCell ref="M27:P27"/>
    <mergeCell ref="I32:P32"/>
    <mergeCell ref="A28:D29"/>
    <mergeCell ref="E28:H28"/>
    <mergeCell ref="I28:L28"/>
    <mergeCell ref="M28:P28"/>
    <mergeCell ref="E29:H29"/>
    <mergeCell ref="I29:L29"/>
    <mergeCell ref="M29:P29"/>
    <mergeCell ref="E30:H30"/>
    <mergeCell ref="I30:L30"/>
    <mergeCell ref="Q32:V32"/>
    <mergeCell ref="A8:V8"/>
    <mergeCell ref="A33:D33"/>
    <mergeCell ref="E33:H33"/>
    <mergeCell ref="A1:V1"/>
    <mergeCell ref="A2:V2"/>
    <mergeCell ref="A4:V4"/>
    <mergeCell ref="A5:V5"/>
    <mergeCell ref="A7:V7"/>
    <mergeCell ref="A6:V6"/>
    <mergeCell ref="M30:P30"/>
    <mergeCell ref="M31:P31"/>
    <mergeCell ref="A32:D32"/>
    <mergeCell ref="E32:H32"/>
    <mergeCell ref="Q33:V33"/>
    <mergeCell ref="A3:V3"/>
    <mergeCell ref="Q15:V15"/>
    <mergeCell ref="Q16:V16"/>
    <mergeCell ref="Q17:V17"/>
    <mergeCell ref="Q18:V19"/>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V101"/>
  <sheetViews>
    <sheetView showGridLines="0" showRowColHeaders="0" zoomScalePageLayoutView="0" workbookViewId="0" topLeftCell="A1">
      <selection activeCell="F12" sqref="F12:I12"/>
    </sheetView>
  </sheetViews>
  <sheetFormatPr defaultColWidth="6.7109375" defaultRowHeight="15"/>
  <cols>
    <col min="1" max="1" width="3.7109375" style="119" customWidth="1"/>
    <col min="2" max="5" width="6.7109375" style="48" customWidth="1"/>
    <col min="6" max="6" width="6.7109375" style="194" customWidth="1"/>
    <col min="7" max="21" width="6.7109375" style="48" customWidth="1"/>
    <col min="22" max="22" width="6.7109375" style="48" hidden="1" customWidth="1"/>
    <col min="23" max="16384" width="6.7109375" style="48" customWidth="1"/>
  </cols>
  <sheetData>
    <row r="1" spans="1:21" s="32" customFormat="1" ht="19.5" customHeight="1">
      <c r="A1" s="583" t="s">
        <v>200</v>
      </c>
      <c r="B1" s="583"/>
      <c r="C1" s="583"/>
      <c r="D1" s="583"/>
      <c r="E1" s="583"/>
      <c r="F1" s="583"/>
      <c r="G1" s="583"/>
      <c r="H1" s="583"/>
      <c r="I1" s="583"/>
      <c r="J1" s="583"/>
      <c r="K1" s="583"/>
      <c r="L1" s="583"/>
      <c r="M1" s="583"/>
      <c r="N1" s="583"/>
      <c r="O1" s="583"/>
      <c r="P1" s="583"/>
      <c r="Q1" s="583"/>
      <c r="R1" s="583"/>
      <c r="S1" s="583"/>
      <c r="T1" s="583"/>
      <c r="U1" s="583"/>
    </row>
    <row r="2" spans="1:21" s="32" customFormat="1" ht="19.5" customHeight="1">
      <c r="A2" s="21"/>
      <c r="B2" s="21"/>
      <c r="C2" s="21"/>
      <c r="D2" s="21"/>
      <c r="E2" s="21"/>
      <c r="F2" s="21"/>
      <c r="G2" s="21"/>
      <c r="H2" s="21"/>
      <c r="I2" s="21"/>
      <c r="J2" s="21"/>
      <c r="K2" s="21"/>
      <c r="L2" s="21"/>
      <c r="M2" s="21"/>
      <c r="N2" s="21"/>
      <c r="O2" s="21"/>
      <c r="P2" s="21"/>
      <c r="Q2" s="21"/>
      <c r="R2" s="21"/>
      <c r="S2" s="21"/>
      <c r="T2" s="21"/>
      <c r="U2" s="21"/>
    </row>
    <row r="3" spans="1:21" s="32" customFormat="1" ht="19.5" customHeight="1">
      <c r="A3" s="21"/>
      <c r="B3" s="256" t="s">
        <v>23</v>
      </c>
      <c r="C3" s="256"/>
      <c r="D3" s="256"/>
      <c r="E3" s="212" t="str">
        <f>PROPER(CONCATENATE('L1 - Leaver form v3.0'!D6," ",'L1 - Leaver form v3.0'!H6," ",'L1 - Leaver form v3.0'!P6))</f>
        <v>  </v>
      </c>
      <c r="F3" s="212"/>
      <c r="G3" s="212"/>
      <c r="H3" s="212"/>
      <c r="I3" s="212"/>
      <c r="J3" s="256" t="s">
        <v>12</v>
      </c>
      <c r="K3" s="256"/>
      <c r="L3" s="256"/>
      <c r="M3" s="212">
        <f>IF('L1 - Leaver form v3.0'!P8&lt;&gt;"",'L1 - Leaver form v3.0'!P8,"")</f>
      </c>
      <c r="N3" s="212"/>
      <c r="O3" s="212"/>
      <c r="P3" s="212"/>
      <c r="Q3" s="212"/>
      <c r="R3" s="21"/>
      <c r="S3" s="21"/>
      <c r="T3" s="21"/>
      <c r="U3" s="21"/>
    </row>
    <row r="4" spans="1:21" s="32" customFormat="1" ht="19.5" customHeight="1">
      <c r="A4" s="21"/>
      <c r="B4" s="256" t="s">
        <v>24</v>
      </c>
      <c r="C4" s="256"/>
      <c r="D4" s="256"/>
      <c r="E4" s="500">
        <f>IF('L1 - Leaver form v3.0'!F7&lt;&gt;"",'L1 - Leaver form v3.0'!F7,"")</f>
      </c>
      <c r="F4" s="500"/>
      <c r="G4" s="500"/>
      <c r="H4" s="500"/>
      <c r="I4" s="500"/>
      <c r="J4" s="256" t="s">
        <v>199</v>
      </c>
      <c r="K4" s="256"/>
      <c r="L4" s="256"/>
      <c r="M4" s="501">
        <f>IF(dob&lt;&gt;"",DATE(YEAR(dob)+65,MONTH(dob),DAY(dob)),"")</f>
      </c>
      <c r="N4" s="501"/>
      <c r="O4" s="501"/>
      <c r="P4" s="501"/>
      <c r="Q4" s="501"/>
      <c r="R4" s="21"/>
      <c r="S4" s="21"/>
      <c r="T4" s="21"/>
      <c r="U4" s="21"/>
    </row>
    <row r="5" spans="1:21" s="32" customFormat="1" ht="24.75" customHeight="1">
      <c r="A5" s="499" t="s">
        <v>134</v>
      </c>
      <c r="B5" s="499"/>
      <c r="C5" s="499"/>
      <c r="D5" s="499"/>
      <c r="E5" s="499"/>
      <c r="F5" s="499"/>
      <c r="G5" s="499"/>
      <c r="H5" s="499"/>
      <c r="I5" s="499"/>
      <c r="J5" s="499"/>
      <c r="K5" s="499"/>
      <c r="L5" s="499"/>
      <c r="M5" s="499"/>
      <c r="N5" s="499"/>
      <c r="O5" s="499"/>
      <c r="P5" s="499"/>
      <c r="Q5" s="499"/>
      <c r="R5" s="499"/>
      <c r="S5" s="499"/>
      <c r="T5" s="499"/>
      <c r="U5" s="499"/>
    </row>
    <row r="6" spans="1:21" s="34" customFormat="1" ht="24.75" customHeight="1">
      <c r="A6" s="499"/>
      <c r="B6" s="499"/>
      <c r="C6" s="499"/>
      <c r="D6" s="499"/>
      <c r="E6" s="499"/>
      <c r="F6" s="499"/>
      <c r="G6" s="499"/>
      <c r="H6" s="499"/>
      <c r="I6" s="499"/>
      <c r="J6" s="499"/>
      <c r="K6" s="499"/>
      <c r="L6" s="499"/>
      <c r="M6" s="499"/>
      <c r="N6" s="499"/>
      <c r="O6" s="499"/>
      <c r="P6" s="499"/>
      <c r="Q6" s="499"/>
      <c r="R6" s="499"/>
      <c r="S6" s="499"/>
      <c r="T6" s="499"/>
      <c r="U6" s="499"/>
    </row>
    <row r="7" spans="1:22" s="125" customFormat="1" ht="22.5" customHeight="1">
      <c r="A7" s="123"/>
      <c r="B7" s="494" t="s">
        <v>28</v>
      </c>
      <c r="C7" s="494"/>
      <c r="D7" s="494"/>
      <c r="E7" s="494"/>
      <c r="F7" s="494"/>
      <c r="G7" s="494"/>
      <c r="H7" s="494"/>
      <c r="I7" s="494"/>
      <c r="J7" s="494"/>
      <c r="K7" s="494"/>
      <c r="L7" s="494"/>
      <c r="M7" s="494"/>
      <c r="N7" s="494"/>
      <c r="O7" s="494"/>
      <c r="P7" s="494"/>
      <c r="Q7" s="494"/>
      <c r="R7" s="124"/>
      <c r="S7" s="124"/>
      <c r="T7" s="124"/>
      <c r="V7" s="126">
        <f>IF(B13&gt;0,B13-1,N8)</f>
      </c>
    </row>
    <row r="8" spans="1:22" ht="22.5" customHeight="1">
      <c r="A8" s="121"/>
      <c r="B8" s="420" t="s">
        <v>19</v>
      </c>
      <c r="C8" s="421"/>
      <c r="D8" s="421"/>
      <c r="E8" s="422"/>
      <c r="F8" s="423">
        <f>IF(N8&lt;&gt;"",DATE(YEAR(N8)-1,MONTH(N8),DAY(N8)+1),"")</f>
      </c>
      <c r="G8" s="424"/>
      <c r="H8" s="424"/>
      <c r="I8" s="425"/>
      <c r="J8" s="495" t="s">
        <v>20</v>
      </c>
      <c r="K8" s="421"/>
      <c r="L8" s="421"/>
      <c r="M8" s="422"/>
      <c r="N8" s="496">
        <f>IF(M4&lt;&gt;"",M4,"")</f>
      </c>
      <c r="O8" s="497"/>
      <c r="P8" s="497"/>
      <c r="Q8" s="498"/>
      <c r="R8" s="201"/>
      <c r="S8" s="201"/>
      <c r="T8" s="201"/>
      <c r="V8" s="68" t="str">
        <f>IF(B14&gt;0,B14-1,IF(B13&gt;0,N8," "))</f>
        <v> </v>
      </c>
    </row>
    <row r="9" spans="1:22" ht="22.5" customHeight="1">
      <c r="A9" s="121"/>
      <c r="B9" s="420" t="s">
        <v>107</v>
      </c>
      <c r="C9" s="421"/>
      <c r="D9" s="421"/>
      <c r="E9" s="421"/>
      <c r="F9" s="421"/>
      <c r="G9" s="421"/>
      <c r="H9" s="421"/>
      <c r="I9" s="421"/>
      <c r="J9" s="421"/>
      <c r="K9" s="421"/>
      <c r="L9" s="421"/>
      <c r="M9" s="421"/>
      <c r="N9" s="421"/>
      <c r="O9" s="421"/>
      <c r="P9" s="421"/>
      <c r="Q9" s="422"/>
      <c r="R9" s="7"/>
      <c r="S9" s="7"/>
      <c r="T9" s="7"/>
      <c r="V9" s="68" t="str">
        <f>IF(B15&gt;0,B15-1,IF(B14&gt;0,N8," "))</f>
        <v> </v>
      </c>
    </row>
    <row r="10" spans="1:22" ht="22.5" customHeight="1">
      <c r="A10" s="121"/>
      <c r="B10" s="428" t="s">
        <v>108</v>
      </c>
      <c r="C10" s="429"/>
      <c r="D10" s="429"/>
      <c r="E10" s="430"/>
      <c r="F10" s="428" t="s">
        <v>43</v>
      </c>
      <c r="G10" s="429"/>
      <c r="H10" s="429"/>
      <c r="I10" s="430"/>
      <c r="J10" s="428" t="s">
        <v>109</v>
      </c>
      <c r="K10" s="429"/>
      <c r="L10" s="429"/>
      <c r="M10" s="430"/>
      <c r="N10" s="428" t="s">
        <v>110</v>
      </c>
      <c r="O10" s="429"/>
      <c r="P10" s="429"/>
      <c r="Q10" s="430"/>
      <c r="R10" s="7"/>
      <c r="S10" s="7"/>
      <c r="T10" s="7"/>
      <c r="V10" s="68" t="str">
        <f>IF(B16&gt;0,B16-1,IF(B15&gt;0,N8," "))</f>
        <v> </v>
      </c>
    </row>
    <row r="11" spans="1:22" ht="8.25" customHeight="1">
      <c r="A11" s="121"/>
      <c r="B11" s="431"/>
      <c r="C11" s="432"/>
      <c r="D11" s="432"/>
      <c r="E11" s="433"/>
      <c r="F11" s="431"/>
      <c r="G11" s="432"/>
      <c r="H11" s="432"/>
      <c r="I11" s="433"/>
      <c r="J11" s="431"/>
      <c r="K11" s="432"/>
      <c r="L11" s="432"/>
      <c r="M11" s="433"/>
      <c r="N11" s="431"/>
      <c r="O11" s="432"/>
      <c r="P11" s="432"/>
      <c r="Q11" s="433"/>
      <c r="R11" s="7"/>
      <c r="S11" s="7"/>
      <c r="T11" s="7"/>
      <c r="V11" s="68">
        <f>IF(B16&gt;0,N8,"")</f>
      </c>
    </row>
    <row r="12" spans="1:22" ht="22.5" customHeight="1">
      <c r="A12" s="121"/>
      <c r="B12" s="414">
        <f>F8</f>
      </c>
      <c r="C12" s="415"/>
      <c r="D12" s="415"/>
      <c r="E12" s="416"/>
      <c r="F12" s="365"/>
      <c r="G12" s="366"/>
      <c r="H12" s="366"/>
      <c r="I12" s="367"/>
      <c r="J12" s="411">
        <f>'L1 - Leaver form v3.0'!H16</f>
        <v>365</v>
      </c>
      <c r="K12" s="412"/>
      <c r="L12" s="412"/>
      <c r="M12" s="413"/>
      <c r="N12" s="397">
        <f>F12*J12/365</f>
        <v>0</v>
      </c>
      <c r="O12" s="398"/>
      <c r="P12" s="398"/>
      <c r="Q12" s="399"/>
      <c r="R12" s="491" t="s">
        <v>111</v>
      </c>
      <c r="S12" s="492"/>
      <c r="T12" s="492"/>
      <c r="U12" s="492"/>
      <c r="V12" s="69"/>
    </row>
    <row r="13" spans="1:22" ht="22.5" customHeight="1">
      <c r="A13" s="121"/>
      <c r="B13" s="362"/>
      <c r="C13" s="363"/>
      <c r="D13" s="363"/>
      <c r="E13" s="364"/>
      <c r="F13" s="365"/>
      <c r="G13" s="366"/>
      <c r="H13" s="366"/>
      <c r="I13" s="367"/>
      <c r="J13" s="411">
        <v>365</v>
      </c>
      <c r="K13" s="412"/>
      <c r="L13" s="412"/>
      <c r="M13" s="413"/>
      <c r="N13" s="397">
        <f>F13*J13/365</f>
        <v>0</v>
      </c>
      <c r="O13" s="398"/>
      <c r="P13" s="398"/>
      <c r="Q13" s="399"/>
      <c r="R13" s="493"/>
      <c r="S13" s="492"/>
      <c r="T13" s="492"/>
      <c r="U13" s="492"/>
      <c r="V13" s="69"/>
    </row>
    <row r="14" spans="1:22" ht="22.5" customHeight="1">
      <c r="A14" s="121"/>
      <c r="B14" s="362"/>
      <c r="C14" s="363"/>
      <c r="D14" s="363"/>
      <c r="E14" s="364"/>
      <c r="F14" s="365"/>
      <c r="G14" s="366"/>
      <c r="H14" s="366"/>
      <c r="I14" s="367"/>
      <c r="J14" s="411">
        <v>365</v>
      </c>
      <c r="K14" s="412"/>
      <c r="L14" s="412"/>
      <c r="M14" s="413"/>
      <c r="N14" s="397">
        <f>F14*J14/365</f>
        <v>0</v>
      </c>
      <c r="O14" s="398"/>
      <c r="P14" s="398"/>
      <c r="Q14" s="399"/>
      <c r="R14" s="493"/>
      <c r="S14" s="492"/>
      <c r="T14" s="492"/>
      <c r="U14" s="492"/>
      <c r="V14" s="69"/>
    </row>
    <row r="15" spans="1:22" ht="22.5" customHeight="1">
      <c r="A15" s="121"/>
      <c r="B15" s="362"/>
      <c r="C15" s="363"/>
      <c r="D15" s="363"/>
      <c r="E15" s="364"/>
      <c r="F15" s="365"/>
      <c r="G15" s="366"/>
      <c r="H15" s="366"/>
      <c r="I15" s="367"/>
      <c r="J15" s="368">
        <v>365</v>
      </c>
      <c r="K15" s="369"/>
      <c r="L15" s="369"/>
      <c r="M15" s="370"/>
      <c r="N15" s="397">
        <f>F15*J15/365</f>
        <v>0</v>
      </c>
      <c r="O15" s="398"/>
      <c r="P15" s="398"/>
      <c r="Q15" s="399"/>
      <c r="R15" s="493"/>
      <c r="S15" s="492"/>
      <c r="T15" s="492"/>
      <c r="U15" s="492"/>
      <c r="V15" s="69"/>
    </row>
    <row r="16" spans="1:22" ht="22.5" customHeight="1">
      <c r="A16" s="121"/>
      <c r="B16" s="362"/>
      <c r="C16" s="363"/>
      <c r="D16" s="363"/>
      <c r="E16" s="364"/>
      <c r="F16" s="365"/>
      <c r="G16" s="366"/>
      <c r="H16" s="366"/>
      <c r="I16" s="367"/>
      <c r="J16" s="368">
        <v>365</v>
      </c>
      <c r="K16" s="369"/>
      <c r="L16" s="369"/>
      <c r="M16" s="370"/>
      <c r="N16" s="397">
        <f>F16*J16/365</f>
        <v>0</v>
      </c>
      <c r="O16" s="398"/>
      <c r="P16" s="398"/>
      <c r="Q16" s="399"/>
      <c r="R16" s="493"/>
      <c r="S16" s="492"/>
      <c r="T16" s="492"/>
      <c r="U16" s="492"/>
      <c r="V16" s="69"/>
    </row>
    <row r="17" spans="1:22" ht="19.5" customHeight="1" hidden="1" thickTop="1">
      <c r="A17" s="121"/>
      <c r="B17" s="489" t="s">
        <v>29</v>
      </c>
      <c r="C17" s="443"/>
      <c r="D17" s="443"/>
      <c r="E17" s="444"/>
      <c r="F17" s="447" t="s">
        <v>30</v>
      </c>
      <c r="G17" s="448"/>
      <c r="H17" s="448"/>
      <c r="I17" s="449"/>
      <c r="J17" s="450">
        <f>F8</f>
      </c>
      <c r="K17" s="451"/>
      <c r="L17" s="451"/>
      <c r="M17" s="452"/>
      <c r="N17" s="447" t="s">
        <v>31</v>
      </c>
      <c r="O17" s="448"/>
      <c r="P17" s="448"/>
      <c r="Q17" s="449"/>
      <c r="R17" s="453">
        <f>V7</f>
      </c>
      <c r="S17" s="454"/>
      <c r="T17" s="454"/>
      <c r="V17" s="69"/>
    </row>
    <row r="18" spans="1:22" ht="19.5" customHeight="1" hidden="1" thickBot="1">
      <c r="A18" s="121"/>
      <c r="B18" s="490"/>
      <c r="C18" s="485"/>
      <c r="D18" s="485"/>
      <c r="E18" s="486"/>
      <c r="F18" s="473" t="s">
        <v>25</v>
      </c>
      <c r="G18" s="474"/>
      <c r="H18" s="474"/>
      <c r="I18" s="475"/>
      <c r="J18" s="468">
        <f ca="1">IF(AND(R17&lt;&gt;" ",R17=J17),1,IF(R17&gt;J17,SUMPRODUCT(--(TEXT(ROW(INDIRECT("1:"&amp;R17-J17))+J17,"dd-mmm")&lt;&gt;"29-feb"))+1,0))</f>
        <v>1</v>
      </c>
      <c r="K18" s="469"/>
      <c r="L18" s="469"/>
      <c r="M18" s="470"/>
      <c r="N18" s="473" t="s">
        <v>26</v>
      </c>
      <c r="O18" s="474"/>
      <c r="P18" s="474"/>
      <c r="Q18" s="475"/>
      <c r="R18" s="471">
        <f>(N12*J18/365)</f>
        <v>0</v>
      </c>
      <c r="S18" s="472"/>
      <c r="T18" s="472"/>
      <c r="V18" s="69"/>
    </row>
    <row r="19" spans="1:22" ht="19.5" customHeight="1" hidden="1" thickTop="1">
      <c r="A19" s="121"/>
      <c r="B19" s="487" t="s">
        <v>32</v>
      </c>
      <c r="C19" s="458"/>
      <c r="D19" s="458"/>
      <c r="E19" s="459"/>
      <c r="F19" s="462" t="s">
        <v>30</v>
      </c>
      <c r="G19" s="463"/>
      <c r="H19" s="463"/>
      <c r="I19" s="464"/>
      <c r="J19" s="450" t="str">
        <f>IF(B13&gt;B12,B13," ")</f>
        <v> </v>
      </c>
      <c r="K19" s="451"/>
      <c r="L19" s="451"/>
      <c r="M19" s="452"/>
      <c r="N19" s="462" t="s">
        <v>31</v>
      </c>
      <c r="O19" s="463"/>
      <c r="P19" s="463"/>
      <c r="Q19" s="464"/>
      <c r="R19" s="453" t="str">
        <f>IF(V8&gt;V7,V8," ")</f>
        <v> </v>
      </c>
      <c r="S19" s="454"/>
      <c r="T19" s="454"/>
      <c r="V19" s="69"/>
    </row>
    <row r="20" spans="1:22" ht="19.5" customHeight="1" hidden="1" thickBot="1">
      <c r="A20" s="121"/>
      <c r="B20" s="488"/>
      <c r="C20" s="460"/>
      <c r="D20" s="460"/>
      <c r="E20" s="461"/>
      <c r="F20" s="465" t="s">
        <v>25</v>
      </c>
      <c r="G20" s="466"/>
      <c r="H20" s="466"/>
      <c r="I20" s="467"/>
      <c r="J20" s="468">
        <f ca="1">IF(AND(R19&lt;&gt;" ",R19=J19),1,IF(R19&gt;J19,SUMPRODUCT(--(TEXT(ROW(INDIRECT("1:"&amp;R19-J19))+J19,"dd-mmm")&lt;&gt;"29-feb"))+1,0))</f>
        <v>0</v>
      </c>
      <c r="K20" s="469"/>
      <c r="L20" s="469"/>
      <c r="M20" s="470"/>
      <c r="N20" s="465" t="s">
        <v>26</v>
      </c>
      <c r="O20" s="466"/>
      <c r="P20" s="466"/>
      <c r="Q20" s="467"/>
      <c r="R20" s="471">
        <f>IF(J20=" ","0.00",(N13*J20/365))</f>
        <v>0</v>
      </c>
      <c r="S20" s="472"/>
      <c r="T20" s="472"/>
      <c r="V20" s="69"/>
    </row>
    <row r="21" spans="1:22" ht="19.5" customHeight="1" hidden="1" thickTop="1">
      <c r="A21" s="121"/>
      <c r="B21" s="443" t="s">
        <v>33</v>
      </c>
      <c r="C21" s="443"/>
      <c r="D21" s="443"/>
      <c r="E21" s="444"/>
      <c r="F21" s="447" t="s">
        <v>30</v>
      </c>
      <c r="G21" s="448"/>
      <c r="H21" s="448"/>
      <c r="I21" s="449"/>
      <c r="J21" s="450" t="str">
        <f>IF(B14&gt;B13,B14," ")</f>
        <v> </v>
      </c>
      <c r="K21" s="451"/>
      <c r="L21" s="451"/>
      <c r="M21" s="452"/>
      <c r="N21" s="447" t="s">
        <v>31</v>
      </c>
      <c r="O21" s="448"/>
      <c r="P21" s="448"/>
      <c r="Q21" s="449"/>
      <c r="R21" s="453" t="str">
        <f>IF(V9&gt;V8,V9," ")</f>
        <v> </v>
      </c>
      <c r="S21" s="454"/>
      <c r="T21" s="454"/>
      <c r="V21" s="69"/>
    </row>
    <row r="22" spans="1:22" ht="19.5" customHeight="1" hidden="1" thickBot="1">
      <c r="A22" s="121"/>
      <c r="B22" s="485"/>
      <c r="C22" s="485"/>
      <c r="D22" s="485"/>
      <c r="E22" s="486"/>
      <c r="F22" s="473" t="s">
        <v>25</v>
      </c>
      <c r="G22" s="474"/>
      <c r="H22" s="474"/>
      <c r="I22" s="475"/>
      <c r="J22" s="468">
        <f ca="1">IF(AND(R21&lt;&gt;" ",R21=J21),1,IF(R21&gt;J21,SUMPRODUCT(--(TEXT(ROW(INDIRECT("1:"&amp;R21-J21))+J21,"dd-mmm")&lt;&gt;"29-feb"))+1,0))</f>
        <v>0</v>
      </c>
      <c r="K22" s="469"/>
      <c r="L22" s="469"/>
      <c r="M22" s="470"/>
      <c r="N22" s="473" t="s">
        <v>26</v>
      </c>
      <c r="O22" s="474"/>
      <c r="P22" s="474"/>
      <c r="Q22" s="475"/>
      <c r="R22" s="471">
        <f>IF(J22=" ","0.00",(N14*J22/365))</f>
        <v>0</v>
      </c>
      <c r="S22" s="472"/>
      <c r="T22" s="472"/>
      <c r="V22" s="69"/>
    </row>
    <row r="23" spans="1:22" ht="19.5" customHeight="1" hidden="1" thickTop="1">
      <c r="A23" s="121"/>
      <c r="B23" s="458" t="s">
        <v>34</v>
      </c>
      <c r="C23" s="458"/>
      <c r="D23" s="458"/>
      <c r="E23" s="459"/>
      <c r="F23" s="462" t="s">
        <v>30</v>
      </c>
      <c r="G23" s="463"/>
      <c r="H23" s="463"/>
      <c r="I23" s="464"/>
      <c r="J23" s="450" t="str">
        <f>IF(B15&gt;B14,B15," ")</f>
        <v> </v>
      </c>
      <c r="K23" s="451"/>
      <c r="L23" s="451"/>
      <c r="M23" s="452"/>
      <c r="N23" s="462" t="s">
        <v>31</v>
      </c>
      <c r="O23" s="463"/>
      <c r="P23" s="463"/>
      <c r="Q23" s="464"/>
      <c r="R23" s="453" t="str">
        <f>IF(V10&gt;V9,V10," ")</f>
        <v> </v>
      </c>
      <c r="S23" s="454"/>
      <c r="T23" s="454"/>
      <c r="V23" s="69"/>
    </row>
    <row r="24" spans="1:22" ht="19.5" customHeight="1" hidden="1" thickBot="1">
      <c r="A24" s="121"/>
      <c r="B24" s="460"/>
      <c r="C24" s="460"/>
      <c r="D24" s="460"/>
      <c r="E24" s="461"/>
      <c r="F24" s="465" t="s">
        <v>25</v>
      </c>
      <c r="G24" s="466"/>
      <c r="H24" s="466"/>
      <c r="I24" s="467"/>
      <c r="J24" s="468">
        <f ca="1">IF(AND(R23&lt;&gt;" ",R23=J23),1,IF(R23&gt;J23,SUMPRODUCT(--(TEXT(ROW(INDIRECT("1:"&amp;R23-J23))+J23,"dd-mmm")&lt;&gt;"29-feb"))+1,0))</f>
        <v>0</v>
      </c>
      <c r="K24" s="469"/>
      <c r="L24" s="469"/>
      <c r="M24" s="470"/>
      <c r="N24" s="465" t="s">
        <v>26</v>
      </c>
      <c r="O24" s="466"/>
      <c r="P24" s="466"/>
      <c r="Q24" s="467"/>
      <c r="R24" s="471">
        <f>IF(J24=0,0,(N15*J24/365))</f>
        <v>0</v>
      </c>
      <c r="S24" s="472"/>
      <c r="T24" s="472"/>
      <c r="V24" s="69"/>
    </row>
    <row r="25" spans="1:22" ht="19.5" customHeight="1" hidden="1" thickTop="1">
      <c r="A25" s="121"/>
      <c r="B25" s="443" t="s">
        <v>35</v>
      </c>
      <c r="C25" s="443"/>
      <c r="D25" s="443"/>
      <c r="E25" s="444"/>
      <c r="F25" s="447" t="s">
        <v>30</v>
      </c>
      <c r="G25" s="448"/>
      <c r="H25" s="448"/>
      <c r="I25" s="449"/>
      <c r="J25" s="450" t="str">
        <f>IF(B16&gt;B15,B16," ")</f>
        <v> </v>
      </c>
      <c r="K25" s="451"/>
      <c r="L25" s="451"/>
      <c r="M25" s="452"/>
      <c r="N25" s="447" t="s">
        <v>31</v>
      </c>
      <c r="O25" s="448"/>
      <c r="P25" s="448"/>
      <c r="Q25" s="449"/>
      <c r="R25" s="453" t="str">
        <f>IF(V11&gt;V10,V11," ")</f>
        <v> </v>
      </c>
      <c r="S25" s="454"/>
      <c r="T25" s="454"/>
      <c r="V25" s="69"/>
    </row>
    <row r="26" spans="1:22" ht="19.5" customHeight="1" hidden="1">
      <c r="A26" s="121"/>
      <c r="B26" s="445"/>
      <c r="C26" s="445"/>
      <c r="D26" s="445"/>
      <c r="E26" s="446"/>
      <c r="F26" s="434" t="s">
        <v>25</v>
      </c>
      <c r="G26" s="435"/>
      <c r="H26" s="435"/>
      <c r="I26" s="436"/>
      <c r="J26" s="455">
        <f ca="1">IF(AND(R25&lt;&gt;" ",R25=J25),1,IF(R25&gt;J25,SUMPRODUCT(--(TEXT(ROW(INDIRECT("1:"&amp;R25-J25))+J25,"dd-mmm")&lt;&gt;"29-feb"))+1,0))</f>
        <v>0</v>
      </c>
      <c r="K26" s="456"/>
      <c r="L26" s="456"/>
      <c r="M26" s="457"/>
      <c r="N26" s="434" t="s">
        <v>26</v>
      </c>
      <c r="O26" s="435"/>
      <c r="P26" s="435"/>
      <c r="Q26" s="436"/>
      <c r="R26" s="477">
        <f>IF(J26=0,0,(N16*J26/365))</f>
        <v>0</v>
      </c>
      <c r="S26" s="478"/>
      <c r="T26" s="478"/>
      <c r="V26" s="69"/>
    </row>
    <row r="27" spans="1:22" ht="19.5" customHeight="1" hidden="1">
      <c r="A27" s="121"/>
      <c r="B27" s="72"/>
      <c r="C27" s="73"/>
      <c r="D27" s="73"/>
      <c r="E27" s="73"/>
      <c r="F27" s="479" t="s">
        <v>36</v>
      </c>
      <c r="G27" s="479"/>
      <c r="H27" s="479"/>
      <c r="I27" s="479"/>
      <c r="J27" s="480">
        <f>J18+J20+J22+J24+J26</f>
        <v>1</v>
      </c>
      <c r="K27" s="480"/>
      <c r="L27" s="480"/>
      <c r="M27" s="481"/>
      <c r="N27" s="482" t="s">
        <v>38</v>
      </c>
      <c r="O27" s="483"/>
      <c r="P27" s="483"/>
      <c r="Q27" s="484"/>
      <c r="R27" s="394">
        <f>SUM(R18+R20+R22+R24+R26)</f>
        <v>0</v>
      </c>
      <c r="S27" s="395"/>
      <c r="T27" s="396"/>
      <c r="V27" s="69"/>
    </row>
    <row r="28" spans="1:22" ht="19.5" customHeight="1" hidden="1">
      <c r="A28" s="121"/>
      <c r="B28" s="73"/>
      <c r="C28" s="73"/>
      <c r="D28" s="73"/>
      <c r="E28" s="73"/>
      <c r="F28" s="74"/>
      <c r="G28" s="74"/>
      <c r="H28" s="74"/>
      <c r="I28" s="74"/>
      <c r="J28" s="75"/>
      <c r="K28" s="75"/>
      <c r="L28" s="75"/>
      <c r="M28" s="75"/>
      <c r="N28" s="437" t="s">
        <v>38</v>
      </c>
      <c r="O28" s="438"/>
      <c r="P28" s="438"/>
      <c r="Q28" s="439"/>
      <c r="R28" s="440">
        <f>IF(AND(R27&gt;0,J27&lt;365),R27/J27*365,R27)</f>
        <v>0</v>
      </c>
      <c r="S28" s="441"/>
      <c r="T28" s="442"/>
      <c r="V28" s="69"/>
    </row>
    <row r="29" spans="1:22" ht="22.5" customHeight="1">
      <c r="A29" s="121"/>
      <c r="B29" s="376" t="s">
        <v>67</v>
      </c>
      <c r="C29" s="377"/>
      <c r="D29" s="377"/>
      <c r="E29" s="378"/>
      <c r="F29" s="379"/>
      <c r="G29" s="380"/>
      <c r="H29" s="380"/>
      <c r="I29" s="381"/>
      <c r="J29" s="382" t="s">
        <v>112</v>
      </c>
      <c r="K29" s="383"/>
      <c r="L29" s="383"/>
      <c r="M29" s="383"/>
      <c r="N29" s="383"/>
      <c r="O29" s="383"/>
      <c r="P29" s="383"/>
      <c r="Q29" s="383"/>
      <c r="R29" s="69"/>
      <c r="S29" s="69"/>
      <c r="T29" s="69"/>
      <c r="V29" s="69"/>
    </row>
    <row r="30" spans="1:22" ht="22.5" customHeight="1">
      <c r="A30" s="121"/>
      <c r="B30" s="391" t="s">
        <v>27</v>
      </c>
      <c r="C30" s="392"/>
      <c r="D30" s="392"/>
      <c r="E30" s="393"/>
      <c r="F30" s="394">
        <f>R28+F29</f>
        <v>0</v>
      </c>
      <c r="G30" s="395"/>
      <c r="H30" s="395"/>
      <c r="I30" s="396"/>
      <c r="J30" s="76"/>
      <c r="K30" s="76"/>
      <c r="L30" s="76"/>
      <c r="M30" s="76"/>
      <c r="N30" s="69"/>
      <c r="O30" s="69"/>
      <c r="P30" s="69"/>
      <c r="Q30" s="69"/>
      <c r="R30" s="69"/>
      <c r="S30" s="69"/>
      <c r="T30" s="69"/>
      <c r="V30" s="69"/>
    </row>
    <row r="31" spans="1:22" ht="19.5" customHeight="1">
      <c r="A31" s="121"/>
      <c r="B31" s="73"/>
      <c r="C31" s="73"/>
      <c r="D31" s="73"/>
      <c r="E31" s="73"/>
      <c r="F31" s="77"/>
      <c r="G31" s="77"/>
      <c r="H31" s="77"/>
      <c r="I31" s="77"/>
      <c r="J31" s="76"/>
      <c r="K31" s="76"/>
      <c r="L31" s="76"/>
      <c r="M31" s="76"/>
      <c r="N31" s="78"/>
      <c r="O31" s="78"/>
      <c r="P31" s="78"/>
      <c r="Q31" s="78"/>
      <c r="R31" s="79"/>
      <c r="S31" s="79"/>
      <c r="T31" s="79"/>
      <c r="V31" s="69"/>
    </row>
    <row r="32" spans="1:22" ht="16.5" customHeight="1">
      <c r="A32" s="121"/>
      <c r="B32" s="417" t="s">
        <v>113</v>
      </c>
      <c r="C32" s="418"/>
      <c r="D32" s="418"/>
      <c r="E32" s="418"/>
      <c r="F32" s="418"/>
      <c r="G32" s="418"/>
      <c r="H32" s="418"/>
      <c r="I32" s="418"/>
      <c r="J32" s="418"/>
      <c r="K32" s="418"/>
      <c r="L32" s="418"/>
      <c r="M32" s="418"/>
      <c r="N32" s="418"/>
      <c r="O32" s="418"/>
      <c r="P32" s="418"/>
      <c r="Q32" s="419"/>
      <c r="R32" s="79"/>
      <c r="S32" s="79"/>
      <c r="T32" s="79"/>
      <c r="V32" s="69"/>
    </row>
    <row r="33" spans="1:22" ht="16.5" customHeight="1">
      <c r="A33" s="121"/>
      <c r="B33" s="420" t="s">
        <v>19</v>
      </c>
      <c r="C33" s="421"/>
      <c r="D33" s="421"/>
      <c r="E33" s="422"/>
      <c r="F33" s="423">
        <f>IF(N33&lt;&gt;"",DATE(YEAR(N33)-1,MONTH(N33),DAY(N33)+1),"")</f>
      </c>
      <c r="G33" s="424"/>
      <c r="H33" s="424"/>
      <c r="I33" s="425"/>
      <c r="J33" s="420" t="s">
        <v>20</v>
      </c>
      <c r="K33" s="421"/>
      <c r="L33" s="421"/>
      <c r="M33" s="422"/>
      <c r="N33" s="423">
        <f>IF(N8&lt;&gt;"",DATE(YEAR(N8)-1,MONTH(N8),DAY(N8)),"")</f>
      </c>
      <c r="O33" s="424"/>
      <c r="P33" s="424"/>
      <c r="Q33" s="425"/>
      <c r="R33" s="426"/>
      <c r="S33" s="476"/>
      <c r="T33" s="476"/>
      <c r="V33" s="69"/>
    </row>
    <row r="34" spans="1:22" ht="16.5" customHeight="1">
      <c r="A34" s="121"/>
      <c r="B34" s="420" t="s">
        <v>107</v>
      </c>
      <c r="C34" s="421"/>
      <c r="D34" s="421"/>
      <c r="E34" s="421"/>
      <c r="F34" s="421"/>
      <c r="G34" s="421"/>
      <c r="H34" s="421"/>
      <c r="I34" s="421"/>
      <c r="J34" s="421"/>
      <c r="K34" s="421"/>
      <c r="L34" s="421"/>
      <c r="M34" s="421"/>
      <c r="N34" s="421"/>
      <c r="O34" s="421"/>
      <c r="P34" s="421"/>
      <c r="Q34" s="422"/>
      <c r="R34" s="7"/>
      <c r="S34" s="7"/>
      <c r="T34" s="7"/>
      <c r="V34" s="66">
        <f>IF(AND(B38&gt;0,N33&gt;0),B38-1,N33)</f>
      </c>
    </row>
    <row r="35" spans="1:22" ht="16.5" customHeight="1">
      <c r="A35" s="121"/>
      <c r="B35" s="428" t="s">
        <v>108</v>
      </c>
      <c r="C35" s="429"/>
      <c r="D35" s="429"/>
      <c r="E35" s="430"/>
      <c r="F35" s="428" t="s">
        <v>43</v>
      </c>
      <c r="G35" s="429"/>
      <c r="H35" s="429"/>
      <c r="I35" s="430"/>
      <c r="J35" s="428" t="s">
        <v>109</v>
      </c>
      <c r="K35" s="429"/>
      <c r="L35" s="429"/>
      <c r="M35" s="430"/>
      <c r="N35" s="428" t="s">
        <v>110</v>
      </c>
      <c r="O35" s="429"/>
      <c r="P35" s="429"/>
      <c r="Q35" s="430"/>
      <c r="R35" s="7"/>
      <c r="S35" s="7"/>
      <c r="T35" s="7"/>
      <c r="V35" s="68" t="str">
        <f>IF(B39&gt;0,B39-1,IF(B38&gt;0,N33," "))</f>
        <v> </v>
      </c>
    </row>
    <row r="36" spans="1:22" ht="16.5" customHeight="1">
      <c r="A36" s="121"/>
      <c r="B36" s="431"/>
      <c r="C36" s="432"/>
      <c r="D36" s="432"/>
      <c r="E36" s="433"/>
      <c r="F36" s="431"/>
      <c r="G36" s="432"/>
      <c r="H36" s="432"/>
      <c r="I36" s="433"/>
      <c r="J36" s="431"/>
      <c r="K36" s="432"/>
      <c r="L36" s="432"/>
      <c r="M36" s="433"/>
      <c r="N36" s="431"/>
      <c r="O36" s="432"/>
      <c r="P36" s="432"/>
      <c r="Q36" s="433"/>
      <c r="R36" s="7"/>
      <c r="S36" s="7"/>
      <c r="T36" s="7"/>
      <c r="V36" s="68" t="str">
        <f>IF(B40&gt;0,B40-1,IF(B39&gt;0,N33," "))</f>
        <v> </v>
      </c>
    </row>
    <row r="37" spans="1:22" ht="16.5" customHeight="1">
      <c r="A37" s="121"/>
      <c r="B37" s="414">
        <f>F33</f>
      </c>
      <c r="C37" s="415"/>
      <c r="D37" s="415"/>
      <c r="E37" s="416"/>
      <c r="F37" s="365"/>
      <c r="G37" s="366"/>
      <c r="H37" s="366"/>
      <c r="I37" s="367"/>
      <c r="J37" s="411">
        <v>365</v>
      </c>
      <c r="K37" s="412"/>
      <c r="L37" s="412"/>
      <c r="M37" s="413"/>
      <c r="N37" s="397">
        <f>F37*J37/365</f>
        <v>0</v>
      </c>
      <c r="O37" s="398"/>
      <c r="P37" s="398"/>
      <c r="Q37" s="399"/>
      <c r="R37" s="382"/>
      <c r="S37" s="383"/>
      <c r="T37" s="383"/>
      <c r="U37" s="383"/>
      <c r="V37" s="68" t="str">
        <f>IF(B41&gt;0,B41-1,IF(B40&gt;0,N33," "))</f>
        <v> </v>
      </c>
    </row>
    <row r="38" spans="1:22" ht="16.5" customHeight="1">
      <c r="A38" s="121"/>
      <c r="B38" s="362"/>
      <c r="C38" s="363"/>
      <c r="D38" s="363"/>
      <c r="E38" s="364"/>
      <c r="F38" s="365"/>
      <c r="G38" s="366"/>
      <c r="H38" s="366"/>
      <c r="I38" s="367"/>
      <c r="J38" s="411">
        <v>365</v>
      </c>
      <c r="K38" s="412"/>
      <c r="L38" s="412"/>
      <c r="M38" s="413"/>
      <c r="N38" s="397">
        <f>F38*J38/365</f>
        <v>0</v>
      </c>
      <c r="O38" s="398"/>
      <c r="P38" s="398"/>
      <c r="Q38" s="399"/>
      <c r="R38" s="382"/>
      <c r="S38" s="383"/>
      <c r="T38" s="383"/>
      <c r="U38" s="383"/>
      <c r="V38" s="68"/>
    </row>
    <row r="39" spans="1:22" ht="16.5" customHeight="1">
      <c r="A39" s="121"/>
      <c r="B39" s="362"/>
      <c r="C39" s="363"/>
      <c r="D39" s="363"/>
      <c r="E39" s="364"/>
      <c r="F39" s="365"/>
      <c r="G39" s="366"/>
      <c r="H39" s="366"/>
      <c r="I39" s="367"/>
      <c r="J39" s="411">
        <v>365</v>
      </c>
      <c r="K39" s="412"/>
      <c r="L39" s="412"/>
      <c r="M39" s="413"/>
      <c r="N39" s="397">
        <f>F39*J39/365</f>
        <v>0</v>
      </c>
      <c r="O39" s="398"/>
      <c r="P39" s="398"/>
      <c r="Q39" s="399"/>
      <c r="R39" s="80"/>
      <c r="S39" s="81"/>
      <c r="T39" s="81"/>
      <c r="V39" s="68">
        <f>IF(B41&gt;0,N33,"")</f>
      </c>
    </row>
    <row r="40" spans="1:22" ht="16.5" customHeight="1">
      <c r="A40" s="121"/>
      <c r="B40" s="362"/>
      <c r="C40" s="363"/>
      <c r="D40" s="363"/>
      <c r="E40" s="364"/>
      <c r="F40" s="365"/>
      <c r="G40" s="366"/>
      <c r="H40" s="366"/>
      <c r="I40" s="367"/>
      <c r="J40" s="368">
        <v>365</v>
      </c>
      <c r="K40" s="369"/>
      <c r="L40" s="369"/>
      <c r="M40" s="370"/>
      <c r="N40" s="397">
        <f>F40*J40/365</f>
        <v>0</v>
      </c>
      <c r="O40" s="398"/>
      <c r="P40" s="398"/>
      <c r="Q40" s="399"/>
      <c r="R40" s="80"/>
      <c r="S40" s="81"/>
      <c r="T40" s="81"/>
      <c r="V40" s="69"/>
    </row>
    <row r="41" spans="1:22" ht="16.5" customHeight="1">
      <c r="A41" s="121"/>
      <c r="B41" s="362"/>
      <c r="C41" s="363"/>
      <c r="D41" s="363"/>
      <c r="E41" s="364"/>
      <c r="F41" s="365"/>
      <c r="G41" s="366"/>
      <c r="H41" s="366"/>
      <c r="I41" s="367"/>
      <c r="J41" s="368">
        <v>365</v>
      </c>
      <c r="K41" s="369"/>
      <c r="L41" s="369"/>
      <c r="M41" s="370"/>
      <c r="N41" s="397">
        <f>F41*J41/365</f>
        <v>0</v>
      </c>
      <c r="O41" s="398"/>
      <c r="P41" s="398"/>
      <c r="Q41" s="399"/>
      <c r="R41" s="80"/>
      <c r="S41" s="81"/>
      <c r="T41" s="81"/>
      <c r="V41" s="69"/>
    </row>
    <row r="42" spans="1:22" ht="19.5" customHeight="1" hidden="1" thickTop="1">
      <c r="A42" s="121"/>
      <c r="B42" s="407" t="s">
        <v>29</v>
      </c>
      <c r="C42" s="197"/>
      <c r="D42" s="197"/>
      <c r="E42" s="197"/>
      <c r="F42" s="83" t="s">
        <v>30</v>
      </c>
      <c r="G42" s="83"/>
      <c r="H42" s="83"/>
      <c r="I42" s="83"/>
      <c r="J42" s="84" t="str">
        <f>IF(F33&lt;&gt;"",F33," ")</f>
        <v> </v>
      </c>
      <c r="K42" s="84"/>
      <c r="L42" s="84"/>
      <c r="M42" s="84"/>
      <c r="N42" s="83" t="s">
        <v>31</v>
      </c>
      <c r="O42" s="83"/>
      <c r="P42" s="83"/>
      <c r="Q42" s="83"/>
      <c r="R42" s="84">
        <f>V34</f>
      </c>
      <c r="S42" s="70"/>
      <c r="T42" s="70"/>
      <c r="V42" s="69"/>
    </row>
    <row r="43" spans="1:22" ht="19.5" customHeight="1" hidden="1" thickBot="1">
      <c r="A43" s="121"/>
      <c r="B43" s="408"/>
      <c r="C43" s="85"/>
      <c r="D43" s="85"/>
      <c r="E43" s="85"/>
      <c r="F43" s="86" t="s">
        <v>25</v>
      </c>
      <c r="G43" s="86"/>
      <c r="H43" s="86"/>
      <c r="I43" s="86"/>
      <c r="J43" s="87">
        <f ca="1">IF(AND(R42&lt;&gt;" ",R42=J42),1,IF(R42&gt;J42,SUMPRODUCT(--(TEXT(ROW(INDIRECT("1:"&amp;R42-J42))+J42,"dd-mmm")&lt;&gt;"29-feb"))+1,0))</f>
        <v>0</v>
      </c>
      <c r="K43" s="87"/>
      <c r="L43" s="87"/>
      <c r="M43" s="87"/>
      <c r="N43" s="86" t="s">
        <v>26</v>
      </c>
      <c r="O43" s="198"/>
      <c r="P43" s="198"/>
      <c r="Q43" s="198"/>
      <c r="R43" s="89">
        <f>(N37*J43/365)</f>
        <v>0</v>
      </c>
      <c r="S43" s="71"/>
      <c r="T43" s="71"/>
      <c r="V43" s="69"/>
    </row>
    <row r="44" spans="1:22" ht="19.5" customHeight="1" hidden="1" thickTop="1">
      <c r="A44" s="121"/>
      <c r="B44" s="409" t="s">
        <v>32</v>
      </c>
      <c r="C44" s="199"/>
      <c r="D44" s="199"/>
      <c r="E44" s="199"/>
      <c r="F44" s="91" t="s">
        <v>30</v>
      </c>
      <c r="G44" s="91"/>
      <c r="H44" s="91"/>
      <c r="I44" s="91"/>
      <c r="J44" s="84" t="str">
        <f>IF(B38&gt;B37,B38," ")</f>
        <v> </v>
      </c>
      <c r="K44" s="84"/>
      <c r="L44" s="84"/>
      <c r="M44" s="84"/>
      <c r="N44" s="91" t="s">
        <v>31</v>
      </c>
      <c r="O44" s="91"/>
      <c r="P44" s="91"/>
      <c r="Q44" s="91"/>
      <c r="R44" s="84" t="str">
        <f>IF(V35&gt;V34,V35," ")</f>
        <v> </v>
      </c>
      <c r="S44" s="70"/>
      <c r="T44" s="70"/>
      <c r="V44" s="69"/>
    </row>
    <row r="45" spans="1:22" ht="19.5" customHeight="1" hidden="1" thickBot="1">
      <c r="A45" s="121"/>
      <c r="B45" s="410"/>
      <c r="C45" s="92"/>
      <c r="D45" s="92"/>
      <c r="E45" s="92"/>
      <c r="F45" s="93" t="s">
        <v>25</v>
      </c>
      <c r="G45" s="93"/>
      <c r="H45" s="93"/>
      <c r="I45" s="93"/>
      <c r="J45" s="87">
        <f ca="1">IF(AND(R44&lt;&gt;" ",R44=J44),1,IF(R44&gt;J44,SUMPRODUCT(--(TEXT(ROW(INDIRECT("1:"&amp;R44-J44))+J44,"dd-mmm")&lt;&gt;"29-feb"))+1,0))</f>
        <v>0</v>
      </c>
      <c r="K45" s="87"/>
      <c r="L45" s="87"/>
      <c r="M45" s="87"/>
      <c r="N45" s="93" t="s">
        <v>26</v>
      </c>
      <c r="O45" s="200"/>
      <c r="P45" s="200"/>
      <c r="Q45" s="200"/>
      <c r="R45" s="89">
        <f>IF(J45=" ","0.00",(N38*J45/365))</f>
        <v>0</v>
      </c>
      <c r="S45" s="71"/>
      <c r="T45" s="71"/>
      <c r="V45" s="69"/>
    </row>
    <row r="46" spans="1:22" ht="19.5" customHeight="1" hidden="1" thickTop="1">
      <c r="A46" s="121"/>
      <c r="B46" s="371" t="s">
        <v>33</v>
      </c>
      <c r="C46" s="195"/>
      <c r="D46" s="195"/>
      <c r="E46" s="195"/>
      <c r="F46" s="83" t="s">
        <v>30</v>
      </c>
      <c r="G46" s="83"/>
      <c r="H46" s="83"/>
      <c r="I46" s="83"/>
      <c r="J46" s="84" t="str">
        <f>IF(B39&gt;B38,B39," ")</f>
        <v> </v>
      </c>
      <c r="K46" s="84"/>
      <c r="L46" s="84"/>
      <c r="M46" s="84"/>
      <c r="N46" s="83" t="s">
        <v>31</v>
      </c>
      <c r="O46" s="83"/>
      <c r="P46" s="83"/>
      <c r="Q46" s="83"/>
      <c r="R46" s="84" t="str">
        <f>IF(V36&gt;V35,V36," ")</f>
        <v> </v>
      </c>
      <c r="S46" s="70"/>
      <c r="T46" s="70"/>
      <c r="V46" s="69"/>
    </row>
    <row r="47" spans="1:22" ht="19.5" customHeight="1" hidden="1" thickBot="1">
      <c r="A47" s="121"/>
      <c r="B47" s="372"/>
      <c r="C47" s="96"/>
      <c r="D47" s="96"/>
      <c r="E47" s="96"/>
      <c r="F47" s="86" t="s">
        <v>25</v>
      </c>
      <c r="G47" s="86"/>
      <c r="H47" s="86"/>
      <c r="I47" s="86"/>
      <c r="J47" s="87">
        <f ca="1">IF(AND(R46&lt;&gt;" ",R46=J46),1,IF(R46&gt;J46,SUMPRODUCT(--(TEXT(ROW(INDIRECT("1:"&amp;R46-J46))+J46,"dd-mmm")&lt;&gt;"29-feb"))+1,0))</f>
        <v>0</v>
      </c>
      <c r="K47" s="87"/>
      <c r="L47" s="87"/>
      <c r="M47" s="87"/>
      <c r="N47" s="86" t="s">
        <v>26</v>
      </c>
      <c r="O47" s="198"/>
      <c r="P47" s="198"/>
      <c r="Q47" s="198"/>
      <c r="R47" s="89">
        <f>IF(J47=" ","0.00",(N39*J47/365))</f>
        <v>0</v>
      </c>
      <c r="S47" s="71"/>
      <c r="T47" s="71"/>
      <c r="V47" s="69"/>
    </row>
    <row r="48" spans="1:22" ht="19.5" customHeight="1" hidden="1" thickTop="1">
      <c r="A48" s="121"/>
      <c r="B48" s="373" t="s">
        <v>34</v>
      </c>
      <c r="C48" s="196"/>
      <c r="D48" s="196"/>
      <c r="E48" s="196"/>
      <c r="F48" s="91" t="s">
        <v>30</v>
      </c>
      <c r="G48" s="91"/>
      <c r="H48" s="91"/>
      <c r="I48" s="91"/>
      <c r="J48" s="84" t="str">
        <f>IF(B40&gt;B39,B40," ")</f>
        <v> </v>
      </c>
      <c r="K48" s="84"/>
      <c r="L48" s="84"/>
      <c r="M48" s="84"/>
      <c r="N48" s="91" t="s">
        <v>31</v>
      </c>
      <c r="O48" s="91"/>
      <c r="P48" s="91"/>
      <c r="Q48" s="91"/>
      <c r="R48" s="84" t="str">
        <f>IF(V37&gt;V36,V37," ")</f>
        <v> </v>
      </c>
      <c r="S48" s="70"/>
      <c r="T48" s="70"/>
      <c r="V48" s="69"/>
    </row>
    <row r="49" spans="1:22" ht="19.5" customHeight="1" hidden="1" thickBot="1">
      <c r="A49" s="121"/>
      <c r="B49" s="374"/>
      <c r="C49" s="98"/>
      <c r="D49" s="98"/>
      <c r="E49" s="98"/>
      <c r="F49" s="93" t="s">
        <v>25</v>
      </c>
      <c r="G49" s="93"/>
      <c r="H49" s="93"/>
      <c r="I49" s="93"/>
      <c r="J49" s="87">
        <f ca="1">IF(AND(R48&lt;&gt;" ",R48=J48),1,IF(R48&gt;J48,SUMPRODUCT(--(TEXT(ROW(INDIRECT("1:"&amp;R48-J48))+J48,"dd-mmm")&lt;&gt;"29-feb"))+1,0))</f>
        <v>0</v>
      </c>
      <c r="K49" s="87"/>
      <c r="L49" s="87"/>
      <c r="M49" s="87"/>
      <c r="N49" s="93" t="s">
        <v>26</v>
      </c>
      <c r="O49" s="200"/>
      <c r="P49" s="200"/>
      <c r="Q49" s="200"/>
      <c r="R49" s="89">
        <f>IF(J49=0,0,(N40*J49/365))</f>
        <v>0</v>
      </c>
      <c r="S49" s="71"/>
      <c r="T49" s="71"/>
      <c r="V49" s="69"/>
    </row>
    <row r="50" spans="1:22" ht="19.5" customHeight="1" hidden="1" thickTop="1">
      <c r="A50" s="121"/>
      <c r="B50" s="371" t="s">
        <v>35</v>
      </c>
      <c r="C50" s="195"/>
      <c r="D50" s="195"/>
      <c r="E50" s="195"/>
      <c r="F50" s="83" t="s">
        <v>30</v>
      </c>
      <c r="G50" s="83"/>
      <c r="H50" s="83"/>
      <c r="I50" s="83"/>
      <c r="J50" s="84" t="str">
        <f>IF(B41&gt;B40,B41," ")</f>
        <v> </v>
      </c>
      <c r="K50" s="84"/>
      <c r="L50" s="84"/>
      <c r="M50" s="84"/>
      <c r="N50" s="83" t="s">
        <v>31</v>
      </c>
      <c r="O50" s="83"/>
      <c r="P50" s="83"/>
      <c r="Q50" s="83"/>
      <c r="R50" s="84" t="str">
        <f>IF(V39&gt;V37,V39," ")</f>
        <v> </v>
      </c>
      <c r="S50" s="70"/>
      <c r="T50" s="70"/>
      <c r="V50" s="69"/>
    </row>
    <row r="51" spans="1:22" ht="19.5" customHeight="1" hidden="1" thickBot="1">
      <c r="A51" s="121"/>
      <c r="B51" s="375"/>
      <c r="C51" s="99"/>
      <c r="D51" s="99"/>
      <c r="E51" s="99"/>
      <c r="F51" s="100" t="s">
        <v>25</v>
      </c>
      <c r="G51" s="100"/>
      <c r="H51" s="100"/>
      <c r="I51" s="100"/>
      <c r="J51" s="87">
        <f ca="1">IF(AND(R50&lt;&gt;" ",R50=J50),1,IF(R50&gt;J50,SUMPRODUCT(--(TEXT(ROW(INDIRECT("1:"&amp;R50-J50))+J50,"dd-mmm")&lt;&gt;"29-feb"))+1,0))</f>
        <v>0</v>
      </c>
      <c r="K51" s="101"/>
      <c r="L51" s="101"/>
      <c r="M51" s="101"/>
      <c r="N51" s="100" t="s">
        <v>26</v>
      </c>
      <c r="O51" s="102"/>
      <c r="P51" s="102"/>
      <c r="Q51" s="102"/>
      <c r="R51" s="103">
        <f>IF(J51=0,0,(N41*J51/365))</f>
        <v>0</v>
      </c>
      <c r="S51" s="71"/>
      <c r="T51" s="71"/>
      <c r="V51" s="69"/>
    </row>
    <row r="52" spans="1:22" ht="19.5" customHeight="1" hidden="1" thickTop="1">
      <c r="A52" s="121"/>
      <c r="B52" s="72"/>
      <c r="C52" s="73"/>
      <c r="D52" s="73"/>
      <c r="E52" s="73"/>
      <c r="F52" s="104" t="s">
        <v>36</v>
      </c>
      <c r="G52" s="104"/>
      <c r="H52" s="104"/>
      <c r="I52" s="104"/>
      <c r="J52" s="105">
        <f>J43+J45+J47+J49+J51</f>
        <v>0</v>
      </c>
      <c r="K52" s="105"/>
      <c r="L52" s="105"/>
      <c r="M52" s="105"/>
      <c r="N52" s="106" t="s">
        <v>38</v>
      </c>
      <c r="O52" s="106"/>
      <c r="P52" s="106"/>
      <c r="Q52" s="106"/>
      <c r="R52" s="107">
        <f>SUM(R43+R45+R47+R49+R51)</f>
        <v>0</v>
      </c>
      <c r="S52" s="108"/>
      <c r="T52" s="108"/>
      <c r="V52" s="69"/>
    </row>
    <row r="53" spans="1:22" ht="19.5" customHeight="1" hidden="1">
      <c r="A53" s="121"/>
      <c r="B53" s="73"/>
      <c r="C53" s="73"/>
      <c r="D53" s="73"/>
      <c r="E53" s="73"/>
      <c r="F53" s="74"/>
      <c r="G53" s="74"/>
      <c r="H53" s="74"/>
      <c r="I53" s="74"/>
      <c r="J53" s="75"/>
      <c r="K53" s="75"/>
      <c r="L53" s="75"/>
      <c r="M53" s="75"/>
      <c r="N53" s="109" t="s">
        <v>38</v>
      </c>
      <c r="O53" s="109"/>
      <c r="P53" s="109"/>
      <c r="Q53" s="109"/>
      <c r="R53" s="110">
        <f>IF(AND(R52&gt;0,J52&lt;365),R52/J52*365,R52)</f>
        <v>0</v>
      </c>
      <c r="S53" s="111"/>
      <c r="T53" s="111"/>
      <c r="V53" s="69"/>
    </row>
    <row r="54" spans="1:22" ht="16.5" customHeight="1">
      <c r="A54" s="121"/>
      <c r="B54" s="376" t="s">
        <v>67</v>
      </c>
      <c r="C54" s="377"/>
      <c r="D54" s="377"/>
      <c r="E54" s="378"/>
      <c r="F54" s="379">
        <v>0</v>
      </c>
      <c r="G54" s="380"/>
      <c r="H54" s="380"/>
      <c r="I54" s="381"/>
      <c r="J54" s="382"/>
      <c r="K54" s="383"/>
      <c r="L54" s="383"/>
      <c r="M54" s="383"/>
      <c r="N54" s="383"/>
      <c r="O54" s="383"/>
      <c r="P54" s="383"/>
      <c r="Q54" s="383"/>
      <c r="R54" s="69"/>
      <c r="S54" s="69"/>
      <c r="T54" s="69"/>
      <c r="V54" s="69"/>
    </row>
    <row r="55" spans="1:22" ht="16.5" customHeight="1">
      <c r="A55" s="121"/>
      <c r="B55" s="391" t="s">
        <v>27</v>
      </c>
      <c r="C55" s="392"/>
      <c r="D55" s="392"/>
      <c r="E55" s="393"/>
      <c r="F55" s="394">
        <f>R53+F54</f>
        <v>0</v>
      </c>
      <c r="G55" s="395"/>
      <c r="H55" s="395"/>
      <c r="I55" s="396"/>
      <c r="J55" s="76"/>
      <c r="K55" s="76"/>
      <c r="L55" s="76"/>
      <c r="M55" s="76"/>
      <c r="N55" s="69"/>
      <c r="O55" s="69"/>
      <c r="P55" s="69"/>
      <c r="Q55" s="69"/>
      <c r="R55" s="69"/>
      <c r="S55" s="69"/>
      <c r="T55" s="69"/>
      <c r="V55" s="69"/>
    </row>
    <row r="56" spans="1:22" ht="19.5" customHeight="1">
      <c r="A56" s="121"/>
      <c r="B56" s="7"/>
      <c r="C56" s="7"/>
      <c r="D56" s="7"/>
      <c r="E56" s="7"/>
      <c r="F56" s="7"/>
      <c r="G56" s="7"/>
      <c r="H56" s="7"/>
      <c r="I56" s="7"/>
      <c r="J56" s="7"/>
      <c r="K56" s="7"/>
      <c r="L56" s="7"/>
      <c r="M56" s="7"/>
      <c r="N56" s="7"/>
      <c r="O56" s="7"/>
      <c r="P56" s="7"/>
      <c r="Q56" s="7"/>
      <c r="R56" s="7"/>
      <c r="S56" s="7"/>
      <c r="T56" s="7"/>
      <c r="V56" s="69"/>
    </row>
    <row r="57" spans="1:22" ht="16.5" customHeight="1">
      <c r="A57" s="121"/>
      <c r="B57" s="417" t="s">
        <v>114</v>
      </c>
      <c r="C57" s="418"/>
      <c r="D57" s="418"/>
      <c r="E57" s="418"/>
      <c r="F57" s="418"/>
      <c r="G57" s="418"/>
      <c r="H57" s="418"/>
      <c r="I57" s="418"/>
      <c r="J57" s="418"/>
      <c r="K57" s="418"/>
      <c r="L57" s="418"/>
      <c r="M57" s="418"/>
      <c r="N57" s="418"/>
      <c r="O57" s="418"/>
      <c r="P57" s="418"/>
      <c r="Q57" s="419"/>
      <c r="R57" s="79"/>
      <c r="S57" s="79"/>
      <c r="T57" s="79"/>
      <c r="V57" s="69"/>
    </row>
    <row r="58" spans="1:22" ht="16.5" customHeight="1">
      <c r="A58" s="121"/>
      <c r="B58" s="420" t="s">
        <v>19</v>
      </c>
      <c r="C58" s="421"/>
      <c r="D58" s="421"/>
      <c r="E58" s="422"/>
      <c r="F58" s="423">
        <f>IF(N58&lt;&gt;"",DATE(YEAR(N58)-1,MONTH(N58),DAY(N58)+1),"")</f>
      </c>
      <c r="G58" s="424"/>
      <c r="H58" s="424"/>
      <c r="I58" s="425"/>
      <c r="J58" s="420" t="s">
        <v>20</v>
      </c>
      <c r="K58" s="421"/>
      <c r="L58" s="421"/>
      <c r="M58" s="422"/>
      <c r="N58" s="423">
        <f>IF(N8&lt;&gt;"",DATE(YEAR(N8)-2,MONTH(N8),DAY(N8)),"")</f>
      </c>
      <c r="O58" s="424"/>
      <c r="P58" s="424"/>
      <c r="Q58" s="425"/>
      <c r="R58" s="426"/>
      <c r="S58" s="427"/>
      <c r="T58" s="427"/>
      <c r="V58" s="69"/>
    </row>
    <row r="59" spans="1:22" ht="16.5" customHeight="1">
      <c r="A59" s="121"/>
      <c r="B59" s="420" t="s">
        <v>107</v>
      </c>
      <c r="C59" s="421"/>
      <c r="D59" s="421"/>
      <c r="E59" s="421"/>
      <c r="F59" s="421"/>
      <c r="G59" s="421"/>
      <c r="H59" s="421"/>
      <c r="I59" s="421"/>
      <c r="J59" s="421"/>
      <c r="K59" s="421"/>
      <c r="L59" s="421"/>
      <c r="M59" s="421"/>
      <c r="N59" s="421"/>
      <c r="O59" s="421"/>
      <c r="P59" s="421"/>
      <c r="Q59" s="422"/>
      <c r="R59" s="7"/>
      <c r="S59" s="7"/>
      <c r="T59" s="7"/>
      <c r="V59" s="66">
        <f>IF(B63&gt;0,B63-1,N58)</f>
      </c>
    </row>
    <row r="60" spans="1:22" ht="16.5" customHeight="1">
      <c r="A60" s="121"/>
      <c r="B60" s="428" t="s">
        <v>108</v>
      </c>
      <c r="C60" s="429"/>
      <c r="D60" s="429"/>
      <c r="E60" s="430"/>
      <c r="F60" s="428" t="s">
        <v>43</v>
      </c>
      <c r="G60" s="429"/>
      <c r="H60" s="429"/>
      <c r="I60" s="430"/>
      <c r="J60" s="428" t="s">
        <v>109</v>
      </c>
      <c r="K60" s="429"/>
      <c r="L60" s="429"/>
      <c r="M60" s="430"/>
      <c r="N60" s="428" t="s">
        <v>110</v>
      </c>
      <c r="O60" s="429"/>
      <c r="P60" s="429"/>
      <c r="Q60" s="430"/>
      <c r="R60" s="7"/>
      <c r="S60" s="7"/>
      <c r="T60" s="7"/>
      <c r="V60" s="68" t="str">
        <f>IF(B64&gt;0,B64-1,IF(B63&gt;0,N58," "))</f>
        <v> </v>
      </c>
    </row>
    <row r="61" spans="1:22" ht="16.5" customHeight="1">
      <c r="A61" s="121"/>
      <c r="B61" s="431"/>
      <c r="C61" s="432"/>
      <c r="D61" s="432"/>
      <c r="E61" s="433"/>
      <c r="F61" s="431"/>
      <c r="G61" s="432"/>
      <c r="H61" s="432"/>
      <c r="I61" s="433"/>
      <c r="J61" s="431"/>
      <c r="K61" s="432"/>
      <c r="L61" s="432"/>
      <c r="M61" s="433"/>
      <c r="N61" s="431"/>
      <c r="O61" s="432"/>
      <c r="P61" s="432"/>
      <c r="Q61" s="433"/>
      <c r="R61" s="7"/>
      <c r="S61" s="7"/>
      <c r="T61" s="7"/>
      <c r="V61" s="68" t="str">
        <f>IF(B65&gt;0,B65-1,IF(B64&gt;0,N58," "))</f>
        <v> </v>
      </c>
    </row>
    <row r="62" spans="1:22" ht="16.5" customHeight="1">
      <c r="A62" s="121"/>
      <c r="B62" s="414">
        <f>F58</f>
      </c>
      <c r="C62" s="415"/>
      <c r="D62" s="415"/>
      <c r="E62" s="416"/>
      <c r="F62" s="365"/>
      <c r="G62" s="366"/>
      <c r="H62" s="366"/>
      <c r="I62" s="367"/>
      <c r="J62" s="411">
        <v>365</v>
      </c>
      <c r="K62" s="412"/>
      <c r="L62" s="412"/>
      <c r="M62" s="413"/>
      <c r="N62" s="397">
        <f>F62*J62/365</f>
        <v>0</v>
      </c>
      <c r="O62" s="398"/>
      <c r="P62" s="398"/>
      <c r="Q62" s="399"/>
      <c r="R62" s="382"/>
      <c r="S62" s="383"/>
      <c r="T62" s="383"/>
      <c r="U62" s="383"/>
      <c r="V62" s="68" t="str">
        <f>IF(B66&gt;0,B66-1,IF(B65&gt;0,N58," "))</f>
        <v> </v>
      </c>
    </row>
    <row r="63" spans="1:22" ht="16.5" customHeight="1">
      <c r="A63" s="121"/>
      <c r="B63" s="362"/>
      <c r="C63" s="363"/>
      <c r="D63" s="363"/>
      <c r="E63" s="364"/>
      <c r="F63" s="365"/>
      <c r="G63" s="366"/>
      <c r="H63" s="366"/>
      <c r="I63" s="367"/>
      <c r="J63" s="411">
        <v>365</v>
      </c>
      <c r="K63" s="412"/>
      <c r="L63" s="412"/>
      <c r="M63" s="413"/>
      <c r="N63" s="397">
        <f>F63*J63/365</f>
        <v>0</v>
      </c>
      <c r="O63" s="398"/>
      <c r="P63" s="398"/>
      <c r="Q63" s="399"/>
      <c r="R63" s="382"/>
      <c r="S63" s="383"/>
      <c r="T63" s="383"/>
      <c r="U63" s="383"/>
      <c r="V63" s="68"/>
    </row>
    <row r="64" spans="1:22" ht="16.5" customHeight="1">
      <c r="A64" s="121"/>
      <c r="B64" s="362"/>
      <c r="C64" s="363"/>
      <c r="D64" s="363"/>
      <c r="E64" s="364"/>
      <c r="F64" s="365"/>
      <c r="G64" s="366"/>
      <c r="H64" s="366"/>
      <c r="I64" s="367"/>
      <c r="J64" s="411">
        <v>365</v>
      </c>
      <c r="K64" s="412"/>
      <c r="L64" s="412"/>
      <c r="M64" s="413"/>
      <c r="N64" s="397">
        <f>F64*J64/365</f>
        <v>0</v>
      </c>
      <c r="O64" s="398"/>
      <c r="P64" s="398"/>
      <c r="Q64" s="399"/>
      <c r="R64" s="80"/>
      <c r="S64" s="81"/>
      <c r="T64" s="81"/>
      <c r="U64" s="69"/>
      <c r="V64" s="68">
        <f>IF(B66&gt;0,N58,"")</f>
      </c>
    </row>
    <row r="65" spans="1:22" ht="16.5" customHeight="1">
      <c r="A65" s="121"/>
      <c r="B65" s="362"/>
      <c r="C65" s="363"/>
      <c r="D65" s="363"/>
      <c r="E65" s="364"/>
      <c r="F65" s="365"/>
      <c r="G65" s="366"/>
      <c r="H65" s="366"/>
      <c r="I65" s="367"/>
      <c r="J65" s="368">
        <v>365</v>
      </c>
      <c r="K65" s="369"/>
      <c r="L65" s="369"/>
      <c r="M65" s="370"/>
      <c r="N65" s="397">
        <f>F65*J65/365</f>
        <v>0</v>
      </c>
      <c r="O65" s="398"/>
      <c r="P65" s="398"/>
      <c r="Q65" s="399"/>
      <c r="R65" s="80"/>
      <c r="S65" s="81"/>
      <c r="T65" s="81"/>
      <c r="U65" s="69"/>
      <c r="V65" s="69"/>
    </row>
    <row r="66" spans="1:21" ht="16.5" customHeight="1">
      <c r="A66" s="121"/>
      <c r="B66" s="362"/>
      <c r="C66" s="363"/>
      <c r="D66" s="363"/>
      <c r="E66" s="364"/>
      <c r="F66" s="365"/>
      <c r="G66" s="366"/>
      <c r="H66" s="366"/>
      <c r="I66" s="367"/>
      <c r="J66" s="368">
        <v>365</v>
      </c>
      <c r="K66" s="369"/>
      <c r="L66" s="369"/>
      <c r="M66" s="370"/>
      <c r="N66" s="397">
        <f>F66*J66/365</f>
        <v>0</v>
      </c>
      <c r="O66" s="398"/>
      <c r="P66" s="398"/>
      <c r="Q66" s="399"/>
      <c r="R66" s="80"/>
      <c r="S66" s="81"/>
      <c r="T66" s="81"/>
      <c r="U66" s="69"/>
    </row>
    <row r="67" spans="1:21" ht="19.5" customHeight="1" hidden="1" thickTop="1">
      <c r="A67" s="121"/>
      <c r="B67" s="407" t="s">
        <v>29</v>
      </c>
      <c r="C67" s="197"/>
      <c r="D67" s="197"/>
      <c r="E67" s="197"/>
      <c r="F67" s="83" t="s">
        <v>30</v>
      </c>
      <c r="G67" s="83"/>
      <c r="H67" s="83"/>
      <c r="I67" s="83"/>
      <c r="J67" s="84" t="str">
        <f>IF(F58&lt;&gt;"",F58," ")</f>
        <v> </v>
      </c>
      <c r="K67" s="84"/>
      <c r="L67" s="84"/>
      <c r="M67" s="84"/>
      <c r="N67" s="83" t="s">
        <v>31</v>
      </c>
      <c r="O67" s="83"/>
      <c r="P67" s="83"/>
      <c r="Q67" s="83"/>
      <c r="R67" s="84">
        <f>V59</f>
      </c>
      <c r="S67" s="70"/>
      <c r="T67" s="70"/>
      <c r="U67" s="69"/>
    </row>
    <row r="68" spans="1:21" ht="19.5" customHeight="1" hidden="1" thickBot="1">
      <c r="A68" s="121"/>
      <c r="B68" s="408"/>
      <c r="C68" s="85"/>
      <c r="D68" s="85"/>
      <c r="E68" s="85"/>
      <c r="F68" s="86" t="s">
        <v>25</v>
      </c>
      <c r="G68" s="86"/>
      <c r="H68" s="86"/>
      <c r="I68" s="86"/>
      <c r="J68" s="87">
        <f ca="1">IF(AND(R67&lt;&gt;" ",R67=J67),1,IF(R67&gt;J67,SUMPRODUCT(--(TEXT(ROW(INDIRECT("1:"&amp;R67-J67))+J67,"dd-mmm")&lt;&gt;"29-feb"))+1,0))</f>
        <v>0</v>
      </c>
      <c r="K68" s="87"/>
      <c r="L68" s="87"/>
      <c r="M68" s="87"/>
      <c r="N68" s="86" t="s">
        <v>26</v>
      </c>
      <c r="O68" s="198"/>
      <c r="P68" s="198"/>
      <c r="Q68" s="198"/>
      <c r="R68" s="89">
        <f>(N62*J68/365)</f>
        <v>0</v>
      </c>
      <c r="S68" s="71"/>
      <c r="T68" s="71"/>
      <c r="U68" s="69"/>
    </row>
    <row r="69" spans="1:21" ht="19.5" customHeight="1" hidden="1" thickTop="1">
      <c r="A69" s="121"/>
      <c r="B69" s="409" t="s">
        <v>32</v>
      </c>
      <c r="C69" s="199"/>
      <c r="D69" s="199"/>
      <c r="E69" s="199"/>
      <c r="F69" s="91" t="s">
        <v>30</v>
      </c>
      <c r="G69" s="91"/>
      <c r="H69" s="91"/>
      <c r="I69" s="91"/>
      <c r="J69" s="84" t="str">
        <f>IF(B63&gt;B62,B63," ")</f>
        <v> </v>
      </c>
      <c r="K69" s="84"/>
      <c r="L69" s="84"/>
      <c r="M69" s="84"/>
      <c r="N69" s="91" t="s">
        <v>31</v>
      </c>
      <c r="O69" s="91"/>
      <c r="P69" s="91"/>
      <c r="Q69" s="91"/>
      <c r="R69" s="84" t="str">
        <f>IF(V60&gt;V59,V60," ")</f>
        <v> </v>
      </c>
      <c r="S69" s="70"/>
      <c r="T69" s="70"/>
      <c r="U69" s="69"/>
    </row>
    <row r="70" spans="1:21" ht="19.5" customHeight="1" hidden="1" thickBot="1">
      <c r="A70" s="121"/>
      <c r="B70" s="410"/>
      <c r="C70" s="92"/>
      <c r="D70" s="92"/>
      <c r="E70" s="92"/>
      <c r="F70" s="93" t="s">
        <v>25</v>
      </c>
      <c r="G70" s="93"/>
      <c r="H70" s="93"/>
      <c r="I70" s="93"/>
      <c r="J70" s="87">
        <f ca="1">IF(AND(R69&lt;&gt;" ",R69=J69),1,IF(R69&gt;J69,SUMPRODUCT(--(TEXT(ROW(INDIRECT("1:"&amp;R69-J69))+J69,"dd-mmm")&lt;&gt;"29-feb"))+1,0))</f>
        <v>0</v>
      </c>
      <c r="K70" s="87"/>
      <c r="L70" s="87"/>
      <c r="M70" s="87"/>
      <c r="N70" s="93" t="s">
        <v>26</v>
      </c>
      <c r="O70" s="200"/>
      <c r="P70" s="200"/>
      <c r="Q70" s="200"/>
      <c r="R70" s="89">
        <f>IF(J70=" ","0.00",(N63*J70/365))</f>
        <v>0</v>
      </c>
      <c r="S70" s="71"/>
      <c r="T70" s="71"/>
      <c r="U70" s="69"/>
    </row>
    <row r="71" spans="1:21" ht="19.5" customHeight="1" hidden="1" thickTop="1">
      <c r="A71" s="121"/>
      <c r="B71" s="371" t="s">
        <v>33</v>
      </c>
      <c r="C71" s="195"/>
      <c r="D71" s="195"/>
      <c r="E71" s="195"/>
      <c r="F71" s="83" t="s">
        <v>30</v>
      </c>
      <c r="G71" s="83"/>
      <c r="H71" s="83"/>
      <c r="I71" s="83"/>
      <c r="J71" s="84" t="str">
        <f>IF(B64&gt;B63,B64," ")</f>
        <v> </v>
      </c>
      <c r="K71" s="84"/>
      <c r="L71" s="84"/>
      <c r="M71" s="84"/>
      <c r="N71" s="83" t="s">
        <v>31</v>
      </c>
      <c r="O71" s="83"/>
      <c r="P71" s="83"/>
      <c r="Q71" s="83"/>
      <c r="R71" s="84" t="str">
        <f>IF(V61&gt;V60,V61," ")</f>
        <v> </v>
      </c>
      <c r="S71" s="70"/>
      <c r="T71" s="70"/>
      <c r="U71" s="69"/>
    </row>
    <row r="72" spans="1:21" ht="19.5" customHeight="1" hidden="1" thickBot="1">
      <c r="A72" s="121"/>
      <c r="B72" s="372"/>
      <c r="C72" s="96"/>
      <c r="D72" s="96"/>
      <c r="E72" s="96"/>
      <c r="F72" s="86" t="s">
        <v>25</v>
      </c>
      <c r="G72" s="86"/>
      <c r="H72" s="86"/>
      <c r="I72" s="86"/>
      <c r="J72" s="87">
        <f ca="1">IF(AND(R71&lt;&gt;" ",R71=J71),1,IF(R71&gt;J71,SUMPRODUCT(--(TEXT(ROW(INDIRECT("1:"&amp;R71-J71))+J71,"dd-mmm")&lt;&gt;"29-feb"))+1,0))</f>
        <v>0</v>
      </c>
      <c r="K72" s="87"/>
      <c r="L72" s="87"/>
      <c r="M72" s="87"/>
      <c r="N72" s="86" t="s">
        <v>26</v>
      </c>
      <c r="O72" s="198"/>
      <c r="P72" s="198"/>
      <c r="Q72" s="198"/>
      <c r="R72" s="89">
        <f>IF(J72=" ","0.00",(N64*J72/365))</f>
        <v>0</v>
      </c>
      <c r="S72" s="71"/>
      <c r="T72" s="71"/>
      <c r="U72" s="69"/>
    </row>
    <row r="73" spans="1:21" ht="19.5" customHeight="1" hidden="1" thickTop="1">
      <c r="A73" s="121"/>
      <c r="B73" s="373" t="s">
        <v>34</v>
      </c>
      <c r="C73" s="196"/>
      <c r="D73" s="196"/>
      <c r="E73" s="196"/>
      <c r="F73" s="91" t="s">
        <v>30</v>
      </c>
      <c r="G73" s="91"/>
      <c r="H73" s="91"/>
      <c r="I73" s="91"/>
      <c r="J73" s="84" t="str">
        <f>IF(B65&gt;B64,B65," ")</f>
        <v> </v>
      </c>
      <c r="K73" s="84"/>
      <c r="L73" s="84"/>
      <c r="M73" s="84"/>
      <c r="N73" s="91" t="s">
        <v>31</v>
      </c>
      <c r="O73" s="91"/>
      <c r="P73" s="91"/>
      <c r="Q73" s="91"/>
      <c r="R73" s="84" t="str">
        <f>IF(V62&gt;V61,V62," ")</f>
        <v> </v>
      </c>
      <c r="S73" s="70"/>
      <c r="T73" s="70"/>
      <c r="U73" s="69"/>
    </row>
    <row r="74" spans="1:21" ht="19.5" customHeight="1" hidden="1" thickBot="1">
      <c r="A74" s="121"/>
      <c r="B74" s="374"/>
      <c r="C74" s="98"/>
      <c r="D74" s="98"/>
      <c r="E74" s="98"/>
      <c r="F74" s="93" t="s">
        <v>25</v>
      </c>
      <c r="G74" s="93"/>
      <c r="H74" s="93"/>
      <c r="I74" s="93"/>
      <c r="J74" s="87">
        <f ca="1">IF(AND(R73&lt;&gt;" ",R73=J73),1,IF(R73&gt;J73,SUMPRODUCT(--(TEXT(ROW(INDIRECT("1:"&amp;R73-J73))+J73,"dd-mmm")&lt;&gt;"29-feb"))+1,0))</f>
        <v>0</v>
      </c>
      <c r="K74" s="87"/>
      <c r="L74" s="87"/>
      <c r="M74" s="87"/>
      <c r="N74" s="93" t="s">
        <v>26</v>
      </c>
      <c r="O74" s="200"/>
      <c r="P74" s="200"/>
      <c r="Q74" s="200"/>
      <c r="R74" s="89">
        <f>IF(J74=0,0,(N65*J74/365))</f>
        <v>0</v>
      </c>
      <c r="S74" s="71"/>
      <c r="T74" s="71"/>
      <c r="U74" s="69"/>
    </row>
    <row r="75" spans="1:21" ht="19.5" customHeight="1" hidden="1" thickTop="1">
      <c r="A75" s="121"/>
      <c r="B75" s="371" t="s">
        <v>35</v>
      </c>
      <c r="C75" s="195"/>
      <c r="D75" s="195"/>
      <c r="E75" s="195"/>
      <c r="F75" s="83" t="s">
        <v>30</v>
      </c>
      <c r="G75" s="83"/>
      <c r="H75" s="83"/>
      <c r="I75" s="83"/>
      <c r="J75" s="84" t="str">
        <f>IF(B66&gt;B65,B66," ")</f>
        <v> </v>
      </c>
      <c r="K75" s="84"/>
      <c r="L75" s="84"/>
      <c r="M75" s="84"/>
      <c r="N75" s="83" t="s">
        <v>31</v>
      </c>
      <c r="O75" s="83"/>
      <c r="P75" s="83"/>
      <c r="Q75" s="83"/>
      <c r="R75" s="84" t="str">
        <f>IF(V64&gt;V62,V64," ")</f>
        <v> </v>
      </c>
      <c r="S75" s="70"/>
      <c r="T75" s="70"/>
      <c r="U75" s="69"/>
    </row>
    <row r="76" spans="1:21" ht="19.5" customHeight="1" hidden="1" thickBot="1">
      <c r="A76" s="121"/>
      <c r="B76" s="375"/>
      <c r="C76" s="99"/>
      <c r="D76" s="99"/>
      <c r="E76" s="99"/>
      <c r="F76" s="100" t="s">
        <v>25</v>
      </c>
      <c r="G76" s="100"/>
      <c r="H76" s="100"/>
      <c r="I76" s="100"/>
      <c r="J76" s="87">
        <f ca="1">IF(AND(R75&lt;&gt;" ",R75=J75),1,IF(R75&gt;J75,SUMPRODUCT(--(TEXT(ROW(INDIRECT("1:"&amp;R75-J75))+J75,"dd-mmm")&lt;&gt;"29-feb"))+1,0))</f>
        <v>0</v>
      </c>
      <c r="K76" s="101"/>
      <c r="L76" s="101"/>
      <c r="M76" s="101"/>
      <c r="N76" s="100" t="s">
        <v>26</v>
      </c>
      <c r="O76" s="102"/>
      <c r="P76" s="102"/>
      <c r="Q76" s="102"/>
      <c r="R76" s="103">
        <f>IF(J76=0,0,(N66*J76/365))</f>
        <v>0</v>
      </c>
      <c r="S76" s="71"/>
      <c r="T76" s="71"/>
      <c r="U76" s="69"/>
    </row>
    <row r="77" spans="1:21" ht="19.5" customHeight="1" hidden="1" thickTop="1">
      <c r="A77" s="121"/>
      <c r="B77" s="72"/>
      <c r="C77" s="73"/>
      <c r="D77" s="73"/>
      <c r="E77" s="73"/>
      <c r="F77" s="106" t="s">
        <v>36</v>
      </c>
      <c r="G77" s="106"/>
      <c r="H77" s="106"/>
      <c r="I77" s="106"/>
      <c r="J77" s="112">
        <f>J68+J70+J72+J74+J76</f>
        <v>0</v>
      </c>
      <c r="K77" s="112"/>
      <c r="L77" s="112"/>
      <c r="M77" s="112"/>
      <c r="N77" s="106" t="s">
        <v>37</v>
      </c>
      <c r="O77" s="106"/>
      <c r="P77" s="106"/>
      <c r="Q77" s="106"/>
      <c r="R77" s="107">
        <f>SUM(R68+R70+R72+R74+R76)</f>
        <v>0</v>
      </c>
      <c r="S77" s="108"/>
      <c r="T77" s="108"/>
      <c r="U77" s="69"/>
    </row>
    <row r="78" spans="1:21" ht="19.5" customHeight="1" hidden="1">
      <c r="A78" s="121"/>
      <c r="B78" s="113" t="str">
        <f>IF(J77&lt;365,"Less than 365 days","")</f>
        <v>Less than 365 days</v>
      </c>
      <c r="C78" s="113"/>
      <c r="D78" s="113"/>
      <c r="E78" s="73"/>
      <c r="F78" s="74"/>
      <c r="G78" s="74"/>
      <c r="H78" s="74"/>
      <c r="I78" s="74"/>
      <c r="J78" s="75"/>
      <c r="K78" s="75"/>
      <c r="L78" s="75"/>
      <c r="M78" s="75"/>
      <c r="N78" s="114" t="s">
        <v>38</v>
      </c>
      <c r="O78" s="115"/>
      <c r="P78" s="115"/>
      <c r="Q78" s="115"/>
      <c r="R78" s="116">
        <f>IF(AND(R77&gt;0,J77&lt;365),R77/J77*365,R77)</f>
        <v>0</v>
      </c>
      <c r="S78" s="108"/>
      <c r="T78" s="108"/>
      <c r="U78" s="69"/>
    </row>
    <row r="79" spans="1:21" ht="16.5" customHeight="1">
      <c r="A79" s="121"/>
      <c r="B79" s="376" t="s">
        <v>67</v>
      </c>
      <c r="C79" s="377"/>
      <c r="D79" s="377"/>
      <c r="E79" s="378"/>
      <c r="F79" s="379">
        <v>0</v>
      </c>
      <c r="G79" s="380"/>
      <c r="H79" s="380"/>
      <c r="I79" s="381"/>
      <c r="J79" s="382"/>
      <c r="K79" s="383"/>
      <c r="L79" s="383"/>
      <c r="M79" s="383"/>
      <c r="N79" s="383"/>
      <c r="O79" s="383"/>
      <c r="P79" s="383"/>
      <c r="Q79" s="383"/>
      <c r="R79" s="69"/>
      <c r="S79" s="69"/>
      <c r="T79" s="69"/>
      <c r="U79" s="69"/>
    </row>
    <row r="80" spans="1:21" ht="16.5" customHeight="1">
      <c r="A80" s="121"/>
      <c r="B80" s="391" t="s">
        <v>27</v>
      </c>
      <c r="C80" s="392"/>
      <c r="D80" s="392"/>
      <c r="E80" s="393"/>
      <c r="F80" s="394">
        <f>R78+F79</f>
        <v>0</v>
      </c>
      <c r="G80" s="395"/>
      <c r="H80" s="395"/>
      <c r="I80" s="396"/>
      <c r="J80" s="76"/>
      <c r="K80" s="76"/>
      <c r="L80" s="76"/>
      <c r="M80" s="76"/>
      <c r="N80" s="69"/>
      <c r="O80" s="69"/>
      <c r="P80" s="69"/>
      <c r="Q80" s="69"/>
      <c r="R80" s="69"/>
      <c r="S80" s="69"/>
      <c r="T80" s="69"/>
      <c r="U80" s="69"/>
    </row>
    <row r="81" s="117" customFormat="1" ht="19.5" customHeight="1">
      <c r="A81" s="118"/>
    </row>
    <row r="82" spans="1:21" s="117" customFormat="1" ht="24" customHeight="1">
      <c r="A82" s="118"/>
      <c r="B82" s="401" t="s">
        <v>69</v>
      </c>
      <c r="C82" s="402"/>
      <c r="D82" s="402"/>
      <c r="E82" s="403"/>
      <c r="F82" s="401" t="s">
        <v>70</v>
      </c>
      <c r="G82" s="402"/>
      <c r="H82" s="402"/>
      <c r="I82" s="403"/>
      <c r="J82" s="401" t="s">
        <v>103</v>
      </c>
      <c r="K82" s="402"/>
      <c r="L82" s="402"/>
      <c r="M82" s="403"/>
      <c r="N82" s="269" t="s">
        <v>67</v>
      </c>
      <c r="O82" s="270"/>
      <c r="P82" s="270"/>
      <c r="Q82" s="271"/>
      <c r="R82" s="404" t="s">
        <v>21</v>
      </c>
      <c r="S82" s="405"/>
      <c r="T82" s="405"/>
      <c r="U82" s="406"/>
    </row>
    <row r="83" spans="1:21" s="117" customFormat="1" ht="24" customHeight="1">
      <c r="A83" s="118"/>
      <c r="B83" s="217">
        <f>IF(AND(F30&gt;=F55,F30&gt;=F80),F8,IF(AND(F55&gt;=F30,F55&gt;=F80),F33,IF(AND(F80&gt;=F55,F80&gt;=F30),F58,"")))</f>
      </c>
      <c r="C83" s="384"/>
      <c r="D83" s="384"/>
      <c r="E83" s="218"/>
      <c r="F83" s="217">
        <f>IF(AND(F30&gt;=F55,F30&gt;=F80),N8,IF(AND(F55&gt;=F30,F55&gt;=F80),N33,IF(AND(F80&gt;=F55,F80&gt;=F30),N58,"")))</f>
      </c>
      <c r="G83" s="384"/>
      <c r="H83" s="384"/>
      <c r="I83" s="218"/>
      <c r="J83" s="385">
        <f>IF(AND(F30&gt;=F55,F30&gt;=F80),R28,IF(AND(F55&gt;=F30,F55&gt;=F80),R53,IF(AND(F80&gt;=F55,F80&gt;=F30),R78,"")))</f>
        <v>0</v>
      </c>
      <c r="K83" s="386"/>
      <c r="L83" s="386"/>
      <c r="M83" s="387"/>
      <c r="N83" s="385">
        <f>IF(AND(F30&gt;=F55,F30&gt;=F80),F29,IF(AND(F55&gt;=F30,F55&gt;=F80),F54,IF(AND(F80&gt;=F55,F80&gt;=F30),F79,"")))</f>
        <v>0</v>
      </c>
      <c r="O83" s="386"/>
      <c r="P83" s="386"/>
      <c r="Q83" s="387"/>
      <c r="R83" s="388">
        <f>IF(J83&lt;&gt;"",J83+N83,"")</f>
        <v>0</v>
      </c>
      <c r="S83" s="389"/>
      <c r="T83" s="389"/>
      <c r="U83" s="390"/>
    </row>
    <row r="84" spans="2:10" s="118" customFormat="1" ht="19.5" customHeight="1">
      <c r="B84" s="400" t="s">
        <v>57</v>
      </c>
      <c r="C84" s="400"/>
      <c r="D84" s="400"/>
      <c r="E84" s="400"/>
      <c r="F84" s="400" t="s">
        <v>57</v>
      </c>
      <c r="G84" s="400"/>
      <c r="H84" s="400"/>
      <c r="I84" s="400"/>
      <c r="J84" s="14"/>
    </row>
    <row r="85" spans="2:10" s="118" customFormat="1" ht="19.5" customHeight="1">
      <c r="B85" s="120"/>
      <c r="C85" s="120"/>
      <c r="D85" s="120"/>
      <c r="E85" s="120"/>
      <c r="F85" s="120"/>
      <c r="G85" s="120"/>
      <c r="H85" s="120"/>
      <c r="I85" s="120"/>
      <c r="J85" s="14"/>
    </row>
    <row r="86" spans="1:21" s="32" customFormat="1" ht="19.5" customHeight="1">
      <c r="A86" s="34"/>
      <c r="B86" s="235" t="s">
        <v>83</v>
      </c>
      <c r="C86" s="235"/>
      <c r="D86" s="235"/>
      <c r="E86" s="235"/>
      <c r="F86" s="235"/>
      <c r="G86" s="235"/>
      <c r="H86" s="235"/>
      <c r="I86" s="235"/>
      <c r="J86" s="235"/>
      <c r="K86" s="235"/>
      <c r="L86" s="235"/>
      <c r="M86" s="235"/>
      <c r="N86" s="235"/>
      <c r="O86" s="235"/>
      <c r="P86" s="235"/>
      <c r="Q86" s="235"/>
      <c r="R86" s="235"/>
      <c r="S86" s="235"/>
      <c r="T86" s="235"/>
      <c r="U86" s="235"/>
    </row>
    <row r="87" spans="1:21" s="32" customFormat="1" ht="19.5" customHeight="1">
      <c r="A87" s="21"/>
      <c r="B87" s="361"/>
      <c r="C87" s="361"/>
      <c r="D87" s="361"/>
      <c r="E87" s="361"/>
      <c r="F87" s="361"/>
      <c r="G87" s="361"/>
      <c r="H87" s="361"/>
      <c r="I87" s="361"/>
      <c r="J87" s="361"/>
      <c r="K87" s="361"/>
      <c r="L87" s="361"/>
      <c r="M87" s="361"/>
      <c r="N87" s="361"/>
      <c r="O87" s="361"/>
      <c r="P87" s="361"/>
      <c r="Q87" s="361"/>
      <c r="R87" s="361"/>
      <c r="S87" s="361"/>
      <c r="T87" s="361"/>
      <c r="U87" s="361"/>
    </row>
    <row r="88" spans="1:21" s="32" customFormat="1" ht="19.5" customHeight="1">
      <c r="A88" s="34"/>
      <c r="B88" s="46"/>
      <c r="C88" s="299" t="s">
        <v>198</v>
      </c>
      <c r="D88" s="299"/>
      <c r="E88" s="299"/>
      <c r="F88" s="299"/>
      <c r="G88" s="299"/>
      <c r="H88" s="299"/>
      <c r="I88" s="299"/>
      <c r="J88" s="299"/>
      <c r="K88" s="299"/>
      <c r="L88" s="299"/>
      <c r="M88" s="299"/>
      <c r="N88" s="299"/>
      <c r="O88" s="299"/>
      <c r="P88" s="299"/>
      <c r="Q88" s="299"/>
      <c r="R88" s="299"/>
      <c r="S88" s="299"/>
      <c r="T88" s="299"/>
      <c r="U88" s="16"/>
    </row>
    <row r="89" spans="1:21" s="32" customFormat="1" ht="19.5" customHeight="1">
      <c r="A89" s="122"/>
      <c r="B89" s="18"/>
      <c r="C89" s="302"/>
      <c r="D89" s="302"/>
      <c r="E89" s="302"/>
      <c r="F89" s="302"/>
      <c r="G89" s="302"/>
      <c r="H89" s="302"/>
      <c r="I89" s="302"/>
      <c r="J89" s="302"/>
      <c r="K89" s="302"/>
      <c r="L89" s="302"/>
      <c r="M89" s="302"/>
      <c r="N89" s="302"/>
      <c r="O89" s="302"/>
      <c r="P89" s="302"/>
      <c r="Q89" s="302"/>
      <c r="R89" s="302"/>
      <c r="S89" s="302"/>
      <c r="T89" s="302"/>
      <c r="U89" s="15"/>
    </row>
    <row r="90" spans="1:21" s="32" customFormat="1" ht="19.5" customHeight="1">
      <c r="A90" s="122"/>
      <c r="B90" s="18"/>
      <c r="C90" s="302"/>
      <c r="D90" s="302"/>
      <c r="E90" s="302"/>
      <c r="F90" s="302"/>
      <c r="G90" s="302"/>
      <c r="H90" s="302"/>
      <c r="I90" s="302"/>
      <c r="J90" s="302"/>
      <c r="K90" s="302"/>
      <c r="L90" s="302"/>
      <c r="M90" s="302"/>
      <c r="N90" s="302"/>
      <c r="O90" s="302"/>
      <c r="P90" s="302"/>
      <c r="Q90" s="302"/>
      <c r="R90" s="302"/>
      <c r="S90" s="302"/>
      <c r="T90" s="302"/>
      <c r="U90" s="15"/>
    </row>
    <row r="91" spans="1:21" s="32" customFormat="1" ht="19.5" customHeight="1">
      <c r="A91" s="122"/>
      <c r="B91" s="18"/>
      <c r="C91" s="302"/>
      <c r="D91" s="302"/>
      <c r="E91" s="302"/>
      <c r="F91" s="302"/>
      <c r="G91" s="302"/>
      <c r="H91" s="302"/>
      <c r="I91" s="302"/>
      <c r="J91" s="302"/>
      <c r="K91" s="302"/>
      <c r="L91" s="302"/>
      <c r="M91" s="302"/>
      <c r="N91" s="302"/>
      <c r="O91" s="302"/>
      <c r="P91" s="302"/>
      <c r="Q91" s="302"/>
      <c r="R91" s="302"/>
      <c r="S91" s="302"/>
      <c r="T91" s="302"/>
      <c r="U91" s="15"/>
    </row>
    <row r="92" spans="1:21" ht="19.5" customHeight="1">
      <c r="A92" s="122"/>
      <c r="B92" s="19"/>
      <c r="C92" s="305"/>
      <c r="D92" s="305"/>
      <c r="E92" s="305"/>
      <c r="F92" s="305"/>
      <c r="G92" s="305"/>
      <c r="H92" s="305"/>
      <c r="I92" s="305"/>
      <c r="J92" s="305"/>
      <c r="K92" s="305"/>
      <c r="L92" s="305"/>
      <c r="M92" s="305"/>
      <c r="N92" s="305"/>
      <c r="O92" s="305"/>
      <c r="P92" s="305"/>
      <c r="Q92" s="305"/>
      <c r="R92" s="305"/>
      <c r="S92" s="305"/>
      <c r="T92" s="305"/>
      <c r="U92" s="17"/>
    </row>
    <row r="93" spans="1:21" ht="19.5" customHeight="1">
      <c r="A93" s="122"/>
      <c r="B93" s="315" t="s">
        <v>5</v>
      </c>
      <c r="C93" s="315"/>
      <c r="D93" s="313"/>
      <c r="E93" s="313"/>
      <c r="F93" s="313"/>
      <c r="G93" s="313"/>
      <c r="H93" s="313"/>
      <c r="I93" s="313"/>
      <c r="J93" s="313"/>
      <c r="K93" s="313"/>
      <c r="L93" s="313"/>
      <c r="M93" s="313"/>
      <c r="N93" s="307" t="s">
        <v>3</v>
      </c>
      <c r="O93" s="308"/>
      <c r="P93" s="288"/>
      <c r="Q93" s="288"/>
      <c r="R93" s="288"/>
      <c r="S93" s="288"/>
      <c r="T93" s="351" t="s">
        <v>57</v>
      </c>
      <c r="U93" s="352"/>
    </row>
    <row r="94" spans="1:21" ht="19.5" customHeight="1">
      <c r="A94" s="122"/>
      <c r="B94" s="256"/>
      <c r="C94" s="256"/>
      <c r="D94" s="314"/>
      <c r="E94" s="314"/>
      <c r="F94" s="314"/>
      <c r="G94" s="314"/>
      <c r="H94" s="314"/>
      <c r="I94" s="314"/>
      <c r="J94" s="314"/>
      <c r="K94" s="314"/>
      <c r="L94" s="314"/>
      <c r="M94" s="314"/>
      <c r="N94" s="264"/>
      <c r="O94" s="265"/>
      <c r="P94" s="288"/>
      <c r="Q94" s="288"/>
      <c r="R94" s="288"/>
      <c r="S94" s="288"/>
      <c r="T94" s="353"/>
      <c r="U94" s="354"/>
    </row>
    <row r="95" spans="1:21" s="32" customFormat="1" ht="19.5" customHeight="1">
      <c r="A95" s="122"/>
      <c r="B95" s="254" t="s">
        <v>23</v>
      </c>
      <c r="C95" s="255"/>
      <c r="D95" s="355">
        <f>IF('L1 - Leaver form v3.0'!D119&lt;&gt;"",'L1 - Leaver form v3.0'!D119,"")</f>
      </c>
      <c r="E95" s="356" t="e">
        <f>IF('L1 - Leaver form v3.0'!#REF!&lt;&gt;"",'L1 - Leaver form v3.0'!#REF!,"")</f>
        <v>#REF!</v>
      </c>
      <c r="F95" s="356" t="e">
        <f>IF('L1 - Leaver form v3.0'!#REF!&lt;&gt;"",'L1 - Leaver form v3.0'!#REF!,"")</f>
        <v>#REF!</v>
      </c>
      <c r="G95" s="356" t="e">
        <f>IF('L1 - Leaver form v3.0'!#REF!&lt;&gt;"",'L1 - Leaver form v3.0'!#REF!,"")</f>
        <v>#REF!</v>
      </c>
      <c r="H95" s="356" t="e">
        <f>IF('L1 - Leaver form v3.0'!#REF!&lt;&gt;"",'L1 - Leaver form v3.0'!#REF!,"")</f>
        <v>#REF!</v>
      </c>
      <c r="I95" s="356" t="e">
        <f>IF('L1 - Leaver form v3.0'!#REF!&lt;&gt;"",'L1 - Leaver form v3.0'!#REF!,"")</f>
        <v>#REF!</v>
      </c>
      <c r="J95" s="356" t="e">
        <f>IF('L1 - Leaver form v3.0'!#REF!&lt;&gt;"",'L1 - Leaver form v3.0'!#REF!,"")</f>
        <v>#REF!</v>
      </c>
      <c r="K95" s="356" t="e">
        <f>IF('L1 - Leaver form v3.0'!#REF!&lt;&gt;"",'L1 - Leaver form v3.0'!#REF!,"")</f>
        <v>#REF!</v>
      </c>
      <c r="L95" s="356" t="e">
        <f>IF('L1 - Leaver form v3.0'!#REF!&lt;&gt;"",'L1 - Leaver form v3.0'!#REF!,"")</f>
        <v>#REF!</v>
      </c>
      <c r="M95" s="357" t="e">
        <f>IF('L1 - Leaver form v3.0'!#REF!&lt;&gt;"",'L1 - Leaver form v3.0'!#REF!,"")</f>
        <v>#REF!</v>
      </c>
      <c r="N95" s="256" t="s">
        <v>4</v>
      </c>
      <c r="O95" s="256"/>
      <c r="P95" s="355">
        <f>IF('L1 - Leaver form v3.0'!P119&lt;&gt;"",'L1 - Leaver form v3.0'!P119,"")</f>
      </c>
      <c r="Q95" s="356"/>
      <c r="R95" s="356" t="e">
        <f>IF('L1 - Leaver form v3.0'!#REF!&lt;&gt;"",'L1 - Leaver form v3.0'!#REF!,"")</f>
        <v>#REF!</v>
      </c>
      <c r="S95" s="356"/>
      <c r="T95" s="356" t="e">
        <f>IF('L1 - Leaver form v3.0'!#REF!&lt;&gt;"",'L1 - Leaver form v3.0'!#REF!,"")</f>
        <v>#REF!</v>
      </c>
      <c r="U95" s="357"/>
    </row>
    <row r="96" spans="1:21" s="32" customFormat="1" ht="19.5" customHeight="1">
      <c r="A96" s="122"/>
      <c r="B96" s="254" t="s">
        <v>10</v>
      </c>
      <c r="C96" s="255"/>
      <c r="D96" s="355">
        <f>IF('L1 - Leaver form v3.0'!D120&lt;&gt;"",'L1 - Leaver form v3.0'!D120,"")</f>
      </c>
      <c r="E96" s="356" t="e">
        <f>IF('L1 - Leaver form v3.0'!#REF!&lt;&gt;"",'L1 - Leaver form v3.0'!#REF!,"")</f>
        <v>#REF!</v>
      </c>
      <c r="F96" s="356" t="e">
        <f>IF('L1 - Leaver form v3.0'!#REF!&lt;&gt;"",'L1 - Leaver form v3.0'!#REF!,"")</f>
        <v>#REF!</v>
      </c>
      <c r="G96" s="356" t="e">
        <f>IF('L1 - Leaver form v3.0'!#REF!&lt;&gt;"",'L1 - Leaver form v3.0'!#REF!,"")</f>
        <v>#REF!</v>
      </c>
      <c r="H96" s="356" t="e">
        <f>IF('L1 - Leaver form v3.0'!#REF!&lt;&gt;"",'L1 - Leaver form v3.0'!#REF!,"")</f>
        <v>#REF!</v>
      </c>
      <c r="I96" s="356" t="e">
        <f>IF('L1 - Leaver form v3.0'!#REF!&lt;&gt;"",'L1 - Leaver form v3.0'!#REF!,"")</f>
        <v>#REF!</v>
      </c>
      <c r="J96" s="356" t="e">
        <f>IF('L1 - Leaver form v3.0'!#REF!&lt;&gt;"",'L1 - Leaver form v3.0'!#REF!,"")</f>
        <v>#REF!</v>
      </c>
      <c r="K96" s="356" t="e">
        <f>IF('L1 - Leaver form v3.0'!#REF!&lt;&gt;"",'L1 - Leaver form v3.0'!#REF!,"")</f>
        <v>#REF!</v>
      </c>
      <c r="L96" s="356" t="e">
        <f>IF('L1 - Leaver form v3.0'!#REF!&lt;&gt;"",'L1 - Leaver form v3.0'!#REF!,"")</f>
        <v>#REF!</v>
      </c>
      <c r="M96" s="357" t="e">
        <f>IF('L1 - Leaver form v3.0'!#REF!&lt;&gt;"",'L1 - Leaver form v3.0'!#REF!,"")</f>
        <v>#REF!</v>
      </c>
      <c r="N96" s="256" t="s">
        <v>42</v>
      </c>
      <c r="O96" s="256"/>
      <c r="P96" s="358">
        <f>IF('L1 - Leaver form v3.0'!P120&lt;&gt;"",'L1 - Leaver form v3.0'!P120,"")</f>
      </c>
      <c r="Q96" s="359"/>
      <c r="R96" s="359" t="e">
        <f>IF('L1 - Leaver form v3.0'!#REF!&lt;&gt;"",'L1 - Leaver form v3.0'!#REF!,"")</f>
        <v>#REF!</v>
      </c>
      <c r="S96" s="359"/>
      <c r="T96" s="359" t="e">
        <f>IF('L1 - Leaver form v3.0'!#REF!&lt;&gt;"",'L1 - Leaver form v3.0'!#REF!,"")</f>
        <v>#REF!</v>
      </c>
      <c r="U96" s="360"/>
    </row>
    <row r="97" spans="2:20" ht="15">
      <c r="B97" s="32"/>
      <c r="C97" s="32"/>
      <c r="D97" s="32"/>
      <c r="E97" s="32"/>
      <c r="F97" s="50"/>
      <c r="G97" s="32"/>
      <c r="H97" s="32"/>
      <c r="I97" s="32"/>
      <c r="J97" s="32"/>
      <c r="K97" s="32"/>
      <c r="L97" s="32"/>
      <c r="M97" s="32"/>
      <c r="N97" s="32"/>
      <c r="O97" s="32"/>
      <c r="P97" s="32"/>
      <c r="Q97" s="32"/>
      <c r="R97" s="32"/>
      <c r="S97" s="32"/>
      <c r="T97" s="32"/>
    </row>
    <row r="98" spans="2:20" ht="15">
      <c r="B98" s="32"/>
      <c r="C98" s="32"/>
      <c r="D98" s="32"/>
      <c r="E98" s="32"/>
      <c r="F98" s="50"/>
      <c r="G98" s="32"/>
      <c r="H98" s="32"/>
      <c r="I98" s="32"/>
      <c r="J98" s="32"/>
      <c r="K98" s="32"/>
      <c r="L98" s="32"/>
      <c r="M98" s="32"/>
      <c r="N98" s="32"/>
      <c r="O98" s="32"/>
      <c r="P98" s="32"/>
      <c r="Q98" s="32"/>
      <c r="R98" s="32"/>
      <c r="S98" s="32"/>
      <c r="T98" s="32"/>
    </row>
    <row r="99" spans="2:20" ht="15">
      <c r="B99" s="32"/>
      <c r="C99" s="32"/>
      <c r="D99" s="32"/>
      <c r="E99" s="32"/>
      <c r="F99" s="50"/>
      <c r="G99" s="32"/>
      <c r="H99" s="32"/>
      <c r="I99" s="32"/>
      <c r="J99" s="32"/>
      <c r="K99" s="32"/>
      <c r="L99" s="32"/>
      <c r="M99" s="32"/>
      <c r="N99" s="32"/>
      <c r="O99" s="32"/>
      <c r="P99" s="32"/>
      <c r="Q99" s="32"/>
      <c r="R99" s="32"/>
      <c r="S99" s="32"/>
      <c r="T99" s="32"/>
    </row>
    <row r="100" spans="2:20" ht="15">
      <c r="B100" s="32"/>
      <c r="C100" s="32"/>
      <c r="D100" s="32"/>
      <c r="E100" s="32"/>
      <c r="F100" s="50"/>
      <c r="G100" s="32"/>
      <c r="H100" s="32"/>
      <c r="I100" s="32"/>
      <c r="J100" s="32"/>
      <c r="K100" s="32"/>
      <c r="L100" s="32"/>
      <c r="M100" s="32"/>
      <c r="N100" s="32"/>
      <c r="O100" s="32"/>
      <c r="P100" s="32"/>
      <c r="Q100" s="32"/>
      <c r="R100" s="32"/>
      <c r="S100" s="32"/>
      <c r="T100" s="32"/>
    </row>
    <row r="101" ht="15">
      <c r="B101" s="32"/>
    </row>
  </sheetData>
  <sheetProtection password="D3AF" sheet="1" selectLockedCells="1"/>
  <mergeCells count="209">
    <mergeCell ref="A5:U6"/>
    <mergeCell ref="B7:Q7"/>
    <mergeCell ref="B8:E8"/>
    <mergeCell ref="F8:I8"/>
    <mergeCell ref="J8:M8"/>
    <mergeCell ref="N8:Q8"/>
    <mergeCell ref="A1:U1"/>
    <mergeCell ref="B3:D3"/>
    <mergeCell ref="E3:I3"/>
    <mergeCell ref="J3:L3"/>
    <mergeCell ref="M3:Q3"/>
    <mergeCell ref="B4:D4"/>
    <mergeCell ref="E4:I4"/>
    <mergeCell ref="J4:L4"/>
    <mergeCell ref="M4:Q4"/>
    <mergeCell ref="B9:Q9"/>
    <mergeCell ref="B10:E11"/>
    <mergeCell ref="F10:I11"/>
    <mergeCell ref="J10:M11"/>
    <mergeCell ref="N10:Q11"/>
    <mergeCell ref="B12:E12"/>
    <mergeCell ref="F12:I12"/>
    <mergeCell ref="J12:M12"/>
    <mergeCell ref="N12:Q12"/>
    <mergeCell ref="F15:I15"/>
    <mergeCell ref="J15:M15"/>
    <mergeCell ref="N15:Q15"/>
    <mergeCell ref="B16:E16"/>
    <mergeCell ref="F16:I16"/>
    <mergeCell ref="J16:M16"/>
    <mergeCell ref="N16:Q16"/>
    <mergeCell ref="R12:U16"/>
    <mergeCell ref="B13:E13"/>
    <mergeCell ref="F13:I13"/>
    <mergeCell ref="J13:M13"/>
    <mergeCell ref="N13:Q13"/>
    <mergeCell ref="B14:E14"/>
    <mergeCell ref="F14:I14"/>
    <mergeCell ref="J14:M14"/>
    <mergeCell ref="N14:Q14"/>
    <mergeCell ref="B15:E15"/>
    <mergeCell ref="B17:E18"/>
    <mergeCell ref="F17:I17"/>
    <mergeCell ref="J17:M17"/>
    <mergeCell ref="N17:Q17"/>
    <mergeCell ref="R17:T17"/>
    <mergeCell ref="F18:I18"/>
    <mergeCell ref="J18:M18"/>
    <mergeCell ref="N18:Q18"/>
    <mergeCell ref="R18:T18"/>
    <mergeCell ref="B19:E20"/>
    <mergeCell ref="F19:I19"/>
    <mergeCell ref="J19:M19"/>
    <mergeCell ref="N19:Q19"/>
    <mergeCell ref="R19:T19"/>
    <mergeCell ref="F20:I20"/>
    <mergeCell ref="J20:M20"/>
    <mergeCell ref="N20:Q20"/>
    <mergeCell ref="R20:T20"/>
    <mergeCell ref="B21:E22"/>
    <mergeCell ref="F21:I21"/>
    <mergeCell ref="J21:M21"/>
    <mergeCell ref="N21:Q21"/>
    <mergeCell ref="R21:T21"/>
    <mergeCell ref="F22:I22"/>
    <mergeCell ref="J22:M22"/>
    <mergeCell ref="N22:Q22"/>
    <mergeCell ref="R22:T22"/>
    <mergeCell ref="B23:E24"/>
    <mergeCell ref="F23:I23"/>
    <mergeCell ref="J23:M23"/>
    <mergeCell ref="N23:Q23"/>
    <mergeCell ref="R23:T23"/>
    <mergeCell ref="F24:I24"/>
    <mergeCell ref="J24:M24"/>
    <mergeCell ref="N24:Q24"/>
    <mergeCell ref="R24:T24"/>
    <mergeCell ref="B25:E26"/>
    <mergeCell ref="F25:I25"/>
    <mergeCell ref="J25:M25"/>
    <mergeCell ref="N25:Q25"/>
    <mergeCell ref="R25:T25"/>
    <mergeCell ref="F26:I26"/>
    <mergeCell ref="J26:M26"/>
    <mergeCell ref="N26:Q26"/>
    <mergeCell ref="R26:T26"/>
    <mergeCell ref="R33:T33"/>
    <mergeCell ref="B34:Q34"/>
    <mergeCell ref="B29:E29"/>
    <mergeCell ref="F29:I29"/>
    <mergeCell ref="J29:Q29"/>
    <mergeCell ref="B30:E30"/>
    <mergeCell ref="F30:I30"/>
    <mergeCell ref="B32:Q32"/>
    <mergeCell ref="B33:E33"/>
    <mergeCell ref="F33:I33"/>
    <mergeCell ref="F27:I27"/>
    <mergeCell ref="J27:M27"/>
    <mergeCell ref="N27:Q27"/>
    <mergeCell ref="R27:T27"/>
    <mergeCell ref="N28:Q28"/>
    <mergeCell ref="R28:T28"/>
    <mergeCell ref="R37:U38"/>
    <mergeCell ref="B38:E38"/>
    <mergeCell ref="F38:I38"/>
    <mergeCell ref="J38:M38"/>
    <mergeCell ref="N38:Q38"/>
    <mergeCell ref="B35:E36"/>
    <mergeCell ref="F35:I36"/>
    <mergeCell ref="J35:M36"/>
    <mergeCell ref="N35:Q36"/>
    <mergeCell ref="B37:E37"/>
    <mergeCell ref="N39:Q39"/>
    <mergeCell ref="B42:B43"/>
    <mergeCell ref="B44:B45"/>
    <mergeCell ref="J40:M40"/>
    <mergeCell ref="J33:M33"/>
    <mergeCell ref="N33:Q33"/>
    <mergeCell ref="F37:I37"/>
    <mergeCell ref="J37:M37"/>
    <mergeCell ref="N37:Q37"/>
    <mergeCell ref="B40:E40"/>
    <mergeCell ref="F40:I40"/>
    <mergeCell ref="F54:I54"/>
    <mergeCell ref="B39:E39"/>
    <mergeCell ref="F39:I39"/>
    <mergeCell ref="J39:M39"/>
    <mergeCell ref="J54:Q54"/>
    <mergeCell ref="N40:Q40"/>
    <mergeCell ref="B41:E41"/>
    <mergeCell ref="F41:I41"/>
    <mergeCell ref="J41:M41"/>
    <mergeCell ref="N41:Q41"/>
    <mergeCell ref="B46:B47"/>
    <mergeCell ref="B48:B49"/>
    <mergeCell ref="B50:B51"/>
    <mergeCell ref="B54:E54"/>
    <mergeCell ref="B55:E55"/>
    <mergeCell ref="F55:I55"/>
    <mergeCell ref="B57:Q57"/>
    <mergeCell ref="B58:E58"/>
    <mergeCell ref="F58:I58"/>
    <mergeCell ref="J58:M58"/>
    <mergeCell ref="N58:Q58"/>
    <mergeCell ref="R62:U63"/>
    <mergeCell ref="B63:E63"/>
    <mergeCell ref="F63:I63"/>
    <mergeCell ref="J63:M63"/>
    <mergeCell ref="N63:Q63"/>
    <mergeCell ref="R58:T58"/>
    <mergeCell ref="B59:Q59"/>
    <mergeCell ref="B60:E61"/>
    <mergeCell ref="F60:I61"/>
    <mergeCell ref="J60:M61"/>
    <mergeCell ref="N60:Q61"/>
    <mergeCell ref="B64:E64"/>
    <mergeCell ref="F64:I64"/>
    <mergeCell ref="J64:M64"/>
    <mergeCell ref="N64:Q64"/>
    <mergeCell ref="B65:E65"/>
    <mergeCell ref="F65:I65"/>
    <mergeCell ref="J65:M65"/>
    <mergeCell ref="N65:Q65"/>
    <mergeCell ref="B62:E62"/>
    <mergeCell ref="F62:I62"/>
    <mergeCell ref="J62:M62"/>
    <mergeCell ref="N62:Q62"/>
    <mergeCell ref="B71:B72"/>
    <mergeCell ref="B73:B74"/>
    <mergeCell ref="B75:B76"/>
    <mergeCell ref="B79:E79"/>
    <mergeCell ref="F79:I79"/>
    <mergeCell ref="J79:Q79"/>
    <mergeCell ref="B66:E66"/>
    <mergeCell ref="F66:I66"/>
    <mergeCell ref="J66:M66"/>
    <mergeCell ref="N66:Q66"/>
    <mergeCell ref="B67:B68"/>
    <mergeCell ref="B69:B70"/>
    <mergeCell ref="R82:U82"/>
    <mergeCell ref="B83:E83"/>
    <mergeCell ref="F83:I83"/>
    <mergeCell ref="J83:M83"/>
    <mergeCell ref="N83:Q83"/>
    <mergeCell ref="R83:U83"/>
    <mergeCell ref="B80:E80"/>
    <mergeCell ref="F80:I80"/>
    <mergeCell ref="B82:E82"/>
    <mergeCell ref="F82:I82"/>
    <mergeCell ref="J82:M82"/>
    <mergeCell ref="N82:Q82"/>
    <mergeCell ref="B95:C95"/>
    <mergeCell ref="D95:M95"/>
    <mergeCell ref="N95:O95"/>
    <mergeCell ref="P95:U95"/>
    <mergeCell ref="B96:C96"/>
    <mergeCell ref="D96:M96"/>
    <mergeCell ref="N96:O96"/>
    <mergeCell ref="P96:U96"/>
    <mergeCell ref="B84:E84"/>
    <mergeCell ref="F84:I84"/>
    <mergeCell ref="B86:U86"/>
    <mergeCell ref="B87:U87"/>
    <mergeCell ref="C88:T92"/>
    <mergeCell ref="B93:C94"/>
    <mergeCell ref="D93:M94"/>
    <mergeCell ref="N93:O94"/>
    <mergeCell ref="P93:S94"/>
    <mergeCell ref="T93:U94"/>
  </mergeCells>
  <conditionalFormatting sqref="R12:U16 F12:I12">
    <cfRule type="expression" priority="2" dxfId="0" stopIfTrue="1">
      <formula>$F$12=""</formula>
    </cfRule>
  </conditionalFormatting>
  <conditionalFormatting sqref="J12:M12">
    <cfRule type="expression" priority="1" dxfId="0" stopIfTrue="1">
      <formula>$J$12&lt;&gt;365</formula>
    </cfRule>
  </conditionalFormatting>
  <dataValidations count="1">
    <dataValidation type="decimal" showInputMessage="1" showErrorMessage="1" sqref="J12:M16 J37:M41 J62:M66">
      <formula1>1</formula1>
      <formula2>366</formula2>
    </dataValidation>
  </dataValidations>
  <printOptions/>
  <pageMargins left="0.7" right="0.7" top="0.75" bottom="0.75" header="0.3" footer="0.3"/>
  <pageSetup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O68"/>
  <sheetViews>
    <sheetView showGridLines="0" showRowColHeaders="0" zoomScalePageLayoutView="0" workbookViewId="0" topLeftCell="A1">
      <selection activeCell="C6" sqref="C6:D6"/>
    </sheetView>
  </sheetViews>
  <sheetFormatPr defaultColWidth="22.7109375" defaultRowHeight="15"/>
  <cols>
    <col min="1" max="6" width="22.7109375" style="49" customWidth="1"/>
    <col min="7" max="14" width="22.7109375" style="49" hidden="1" customWidth="1"/>
    <col min="15" max="16384" width="22.7109375" style="49" customWidth="1"/>
  </cols>
  <sheetData>
    <row r="1" spans="1:6" s="53" customFormat="1" ht="19.5" customHeight="1">
      <c r="A1" s="588" t="s">
        <v>136</v>
      </c>
      <c r="B1" s="588"/>
      <c r="C1" s="588"/>
      <c r="D1" s="588"/>
      <c r="E1" s="588"/>
      <c r="F1" s="588"/>
    </row>
    <row r="2" spans="1:5" s="55" customFormat="1" ht="19.5" customHeight="1">
      <c r="A2" s="54"/>
      <c r="B2" s="54"/>
      <c r="C2" s="54"/>
      <c r="D2" s="54"/>
      <c r="E2" s="54"/>
    </row>
    <row r="3" spans="1:6" ht="19.5" customHeight="1">
      <c r="A3" s="133" t="s">
        <v>23</v>
      </c>
      <c r="B3" s="212" t="str">
        <f>PROPER(CONCATENATE('L1 - Leaver form v3.0'!D6," ",'L1 - Leaver form v3.0'!H6," ",'L1 - Leaver form v3.0'!P6))</f>
        <v>  </v>
      </c>
      <c r="C3" s="212"/>
      <c r="D3" s="133" t="s">
        <v>12</v>
      </c>
      <c r="E3" s="212">
        <f>IF('L1 - Leaver form v3.0'!P8&lt;&gt;"",'L1 - Leaver form v3.0'!P8,"")</f>
      </c>
      <c r="F3" s="212"/>
    </row>
    <row r="4" spans="1:10" ht="19.5" customHeight="1">
      <c r="A4" s="133" t="s">
        <v>24</v>
      </c>
      <c r="B4" s="500">
        <f>IF('L1 - Leaver form v3.0'!F7&lt;&gt;"",'L1 - Leaver form v3.0'!F7,"")</f>
      </c>
      <c r="C4" s="500"/>
      <c r="D4" s="133" t="s">
        <v>15</v>
      </c>
      <c r="E4" s="501">
        <f>IF(Date_Left&lt;&gt;"",Date_Left,"")</f>
      </c>
      <c r="F4" s="501"/>
      <c r="I4" s="49" t="e">
        <f>YEAR(E4)</f>
        <v>#VALUE!</v>
      </c>
      <c r="J4" s="49" t="e">
        <f>I4-1</f>
        <v>#VALUE!</v>
      </c>
    </row>
    <row r="5" spans="9:12" ht="19.5" customHeight="1">
      <c r="I5" s="49" t="e">
        <f>CONCATENATE("31","/","03","/",I4)</f>
        <v>#VALUE!</v>
      </c>
      <c r="J5" s="56" t="e">
        <f>VALUE(I5)</f>
        <v>#VALUE!</v>
      </c>
      <c r="K5" s="49" t="e">
        <f>CONCATENATE("31","/","03","/",J4)</f>
        <v>#VALUE!</v>
      </c>
      <c r="L5" s="56" t="e">
        <f>VALUE(K5)</f>
        <v>#VALUE!</v>
      </c>
    </row>
    <row r="6" spans="1:8" ht="30" customHeight="1">
      <c r="A6" s="592" t="s">
        <v>137</v>
      </c>
      <c r="B6" s="592"/>
      <c r="C6" s="591" t="s">
        <v>135</v>
      </c>
      <c r="D6" s="591"/>
      <c r="E6" s="57"/>
      <c r="F6" s="56"/>
      <c r="H6" s="56"/>
    </row>
    <row r="7" spans="1:13" ht="14.25" customHeight="1">
      <c r="A7" s="11"/>
      <c r="B7" s="11"/>
      <c r="G7" s="56" t="e">
        <f>IF(J5&gt;Date_Left,L5,J5)</f>
        <v>#VALUE!</v>
      </c>
      <c r="J7" s="56"/>
      <c r="L7" s="56"/>
      <c r="M7" s="56"/>
    </row>
    <row r="8" spans="1:14" ht="15">
      <c r="A8" s="58" t="s">
        <v>39</v>
      </c>
      <c r="M8" s="56" t="e">
        <f>E4+1</f>
        <v>#VALUE!</v>
      </c>
      <c r="N8" s="59" t="e">
        <f>YEAR(M8)-13</f>
        <v>#VALUE!</v>
      </c>
    </row>
    <row r="9" spans="1:14" ht="15">
      <c r="A9" s="30" t="s">
        <v>30</v>
      </c>
      <c r="B9" s="60" t="e">
        <f>IF(C6="Certificate of Protection",N9,CONCATENATE("01","/","04","/",YEAR(D9)-13))</f>
        <v>#VALUE!</v>
      </c>
      <c r="C9" s="30" t="s">
        <v>31</v>
      </c>
      <c r="D9" s="60" t="e">
        <f>IF(C6="Certificate of Protection",E4,G7)</f>
        <v>#VALUE!</v>
      </c>
      <c r="M9" s="49" t="e">
        <f>CONCATENATE(DAY(M8),"/",MONTH(M8),"/",N8)</f>
        <v>#VALUE!</v>
      </c>
      <c r="N9" s="56" t="e">
        <f>VALUE(M9)</f>
        <v>#VALUE!</v>
      </c>
    </row>
    <row r="10" ht="15">
      <c r="A10" s="12" t="s">
        <v>40</v>
      </c>
    </row>
    <row r="12" spans="2:5" ht="30">
      <c r="B12" s="30" t="s">
        <v>30</v>
      </c>
      <c r="C12" s="30" t="s">
        <v>31</v>
      </c>
      <c r="D12" s="30" t="s">
        <v>45</v>
      </c>
      <c r="E12" s="30" t="s">
        <v>41</v>
      </c>
    </row>
    <row r="13" spans="2:5" ht="14.25">
      <c r="B13" s="61" t="e">
        <f>B9</f>
        <v>#VALUE!</v>
      </c>
      <c r="C13" s="62"/>
      <c r="D13" s="63"/>
      <c r="E13" s="63"/>
    </row>
    <row r="14" spans="2:5" ht="14.25">
      <c r="B14" s="64"/>
      <c r="C14" s="62"/>
      <c r="D14" s="63"/>
      <c r="E14" s="63"/>
    </row>
    <row r="15" spans="2:5" ht="14.25">
      <c r="B15" s="64"/>
      <c r="C15" s="62"/>
      <c r="D15" s="63"/>
      <c r="E15" s="63"/>
    </row>
    <row r="16" spans="2:5" ht="14.25">
      <c r="B16" s="64"/>
      <c r="C16" s="62"/>
      <c r="D16" s="63"/>
      <c r="E16" s="63"/>
    </row>
    <row r="17" spans="2:5" ht="14.25">
      <c r="B17" s="64"/>
      <c r="C17" s="62"/>
      <c r="D17" s="63"/>
      <c r="E17" s="63"/>
    </row>
    <row r="18" spans="2:5" ht="14.25">
      <c r="B18" s="64"/>
      <c r="C18" s="65"/>
      <c r="D18" s="63"/>
      <c r="E18" s="63"/>
    </row>
    <row r="19" spans="2:5" ht="14.25">
      <c r="B19" s="64"/>
      <c r="C19" s="62"/>
      <c r="D19" s="63"/>
      <c r="E19" s="63"/>
    </row>
    <row r="20" spans="2:5" ht="14.25">
      <c r="B20" s="64"/>
      <c r="C20" s="62"/>
      <c r="D20" s="63"/>
      <c r="E20" s="63"/>
    </row>
    <row r="21" spans="2:5" ht="14.25">
      <c r="B21" s="64"/>
      <c r="C21" s="62"/>
      <c r="D21" s="63"/>
      <c r="E21" s="63"/>
    </row>
    <row r="22" spans="2:5" ht="14.25">
      <c r="B22" s="64"/>
      <c r="C22" s="62"/>
      <c r="D22" s="63"/>
      <c r="E22" s="63"/>
    </row>
    <row r="23" spans="2:5" ht="14.25">
      <c r="B23" s="64"/>
      <c r="C23" s="62"/>
      <c r="D23" s="63"/>
      <c r="E23" s="63"/>
    </row>
    <row r="24" spans="2:5" ht="14.25">
      <c r="B24" s="64"/>
      <c r="C24" s="62"/>
      <c r="D24" s="63"/>
      <c r="E24" s="63"/>
    </row>
    <row r="25" spans="2:5" ht="14.25">
      <c r="B25" s="64"/>
      <c r="C25" s="62"/>
      <c r="D25" s="63"/>
      <c r="E25" s="63"/>
    </row>
    <row r="26" spans="2:5" ht="14.25">
      <c r="B26" s="64"/>
      <c r="C26" s="62"/>
      <c r="D26" s="63"/>
      <c r="E26" s="63"/>
    </row>
    <row r="27" spans="2:5" ht="14.25">
      <c r="B27" s="64"/>
      <c r="C27" s="62"/>
      <c r="D27" s="63"/>
      <c r="E27" s="63"/>
    </row>
    <row r="28" spans="2:5" ht="14.25">
      <c r="B28" s="64"/>
      <c r="C28" s="62"/>
      <c r="D28" s="63"/>
      <c r="E28" s="63"/>
    </row>
    <row r="29" spans="2:5" ht="14.25">
      <c r="B29" s="64"/>
      <c r="C29" s="62"/>
      <c r="D29" s="63"/>
      <c r="E29" s="63"/>
    </row>
    <row r="30" spans="2:5" ht="14.25">
      <c r="B30" s="64"/>
      <c r="C30" s="62"/>
      <c r="D30" s="63"/>
      <c r="E30" s="63"/>
    </row>
    <row r="31" spans="2:5" ht="14.25">
      <c r="B31" s="64"/>
      <c r="C31" s="62"/>
      <c r="D31" s="63"/>
      <c r="E31" s="63"/>
    </row>
    <row r="32" spans="2:5" ht="14.25">
      <c r="B32" s="64"/>
      <c r="C32" s="62"/>
      <c r="D32" s="63"/>
      <c r="E32" s="63"/>
    </row>
    <row r="33" spans="2:5" ht="14.25">
      <c r="B33" s="64"/>
      <c r="C33" s="62"/>
      <c r="D33" s="63"/>
      <c r="E33" s="63"/>
    </row>
    <row r="34" spans="2:5" ht="14.25">
      <c r="B34" s="64"/>
      <c r="C34" s="62"/>
      <c r="D34" s="63"/>
      <c r="E34" s="63"/>
    </row>
    <row r="35" spans="2:5" ht="14.25">
      <c r="B35" s="64"/>
      <c r="C35" s="62"/>
      <c r="D35" s="63"/>
      <c r="E35" s="63"/>
    </row>
    <row r="36" spans="2:5" ht="14.25">
      <c r="B36" s="64"/>
      <c r="C36" s="62"/>
      <c r="D36" s="63"/>
      <c r="E36" s="63"/>
    </row>
    <row r="37" spans="2:5" ht="14.25">
      <c r="B37" s="64"/>
      <c r="C37" s="62"/>
      <c r="D37" s="63"/>
      <c r="E37" s="63"/>
    </row>
    <row r="38" spans="2:5" ht="14.25">
      <c r="B38" s="64"/>
      <c r="C38" s="62"/>
      <c r="D38" s="63"/>
      <c r="E38" s="63"/>
    </row>
    <row r="39" spans="2:5" ht="14.25">
      <c r="B39" s="64"/>
      <c r="C39" s="62"/>
      <c r="D39" s="63"/>
      <c r="E39" s="63"/>
    </row>
    <row r="40" spans="2:5" ht="14.25">
      <c r="B40" s="64"/>
      <c r="C40" s="62"/>
      <c r="D40" s="63"/>
      <c r="E40" s="63"/>
    </row>
    <row r="41" spans="2:5" ht="14.25">
      <c r="B41" s="64"/>
      <c r="C41" s="62"/>
      <c r="D41" s="63"/>
      <c r="E41" s="63"/>
    </row>
    <row r="42" spans="2:5" ht="14.25">
      <c r="B42" s="64"/>
      <c r="C42" s="62"/>
      <c r="D42" s="63"/>
      <c r="E42" s="63"/>
    </row>
    <row r="43" spans="2:5" ht="14.25">
      <c r="B43" s="64"/>
      <c r="C43" s="62"/>
      <c r="D43" s="63"/>
      <c r="E43" s="63"/>
    </row>
    <row r="44" spans="2:5" ht="14.25">
      <c r="B44" s="64"/>
      <c r="C44" s="62"/>
      <c r="D44" s="63"/>
      <c r="E44" s="63"/>
    </row>
    <row r="45" spans="2:5" ht="14.25">
      <c r="B45" s="64"/>
      <c r="C45" s="62"/>
      <c r="D45" s="63"/>
      <c r="E45" s="63"/>
    </row>
    <row r="46" spans="2:5" ht="14.25">
      <c r="B46" s="64"/>
      <c r="C46" s="62"/>
      <c r="D46" s="63"/>
      <c r="E46" s="63"/>
    </row>
    <row r="47" spans="2:5" ht="14.25">
      <c r="B47" s="64"/>
      <c r="C47" s="62"/>
      <c r="D47" s="63"/>
      <c r="E47" s="63"/>
    </row>
    <row r="48" spans="2:5" ht="14.25">
      <c r="B48" s="64"/>
      <c r="C48" s="62"/>
      <c r="D48" s="63"/>
      <c r="E48" s="63"/>
    </row>
    <row r="49" spans="2:5" ht="14.25">
      <c r="B49" s="64"/>
      <c r="C49" s="62"/>
      <c r="D49" s="63"/>
      <c r="E49" s="63"/>
    </row>
    <row r="50" spans="2:5" ht="14.25">
      <c r="B50" s="64"/>
      <c r="C50" s="62"/>
      <c r="D50" s="63"/>
      <c r="E50" s="63"/>
    </row>
    <row r="51" spans="2:5" ht="14.25">
      <c r="B51" s="64"/>
      <c r="C51" s="62"/>
      <c r="D51" s="63"/>
      <c r="E51" s="63"/>
    </row>
    <row r="52" spans="2:5" ht="14.25">
      <c r="B52" s="64"/>
      <c r="C52" s="62"/>
      <c r="D52" s="63"/>
      <c r="E52" s="63"/>
    </row>
    <row r="53" spans="2:5" ht="14.25">
      <c r="B53" s="64"/>
      <c r="C53" s="62"/>
      <c r="D53" s="63"/>
      <c r="E53" s="63"/>
    </row>
    <row r="54" spans="2:5" ht="14.25">
      <c r="B54" s="64"/>
      <c r="C54" s="62"/>
      <c r="D54" s="63"/>
      <c r="E54" s="63"/>
    </row>
    <row r="55" spans="1:5" ht="14.25">
      <c r="A55" s="23"/>
      <c r="B55" s="23"/>
      <c r="C55" s="23"/>
      <c r="D55" s="23"/>
      <c r="E55" s="23"/>
    </row>
    <row r="56" spans="1:6" ht="19.5" customHeight="1">
      <c r="A56" s="235" t="s">
        <v>83</v>
      </c>
      <c r="B56" s="235"/>
      <c r="C56" s="235"/>
      <c r="D56" s="235"/>
      <c r="E56" s="235"/>
      <c r="F56" s="235"/>
    </row>
    <row r="57" spans="1:5" ht="14.25">
      <c r="A57" s="32"/>
      <c r="B57" s="32"/>
      <c r="C57" s="32"/>
      <c r="D57" s="32"/>
      <c r="E57" s="32"/>
    </row>
    <row r="58" spans="1:6" ht="14.25" customHeight="1">
      <c r="A58" s="229" t="s">
        <v>198</v>
      </c>
      <c r="B58" s="229"/>
      <c r="C58" s="229"/>
      <c r="D58" s="229"/>
      <c r="E58" s="229"/>
      <c r="F58" s="229"/>
    </row>
    <row r="59" spans="1:6" ht="14.25">
      <c r="A59" s="229"/>
      <c r="B59" s="229"/>
      <c r="C59" s="229"/>
      <c r="D59" s="229"/>
      <c r="E59" s="229"/>
      <c r="F59" s="229"/>
    </row>
    <row r="60" spans="1:6" ht="14.25">
      <c r="A60" s="229"/>
      <c r="B60" s="229"/>
      <c r="C60" s="229"/>
      <c r="D60" s="229"/>
      <c r="E60" s="229"/>
      <c r="F60" s="229"/>
    </row>
    <row r="61" spans="1:6" ht="14.25">
      <c r="A61" s="229"/>
      <c r="B61" s="229"/>
      <c r="C61" s="229"/>
      <c r="D61" s="229"/>
      <c r="E61" s="229"/>
      <c r="F61" s="229"/>
    </row>
    <row r="62" spans="1:6" ht="14.25" customHeight="1">
      <c r="A62" s="593" t="s">
        <v>5</v>
      </c>
      <c r="B62" s="585"/>
      <c r="C62" s="585"/>
      <c r="D62" s="593" t="s">
        <v>3</v>
      </c>
      <c r="E62" s="587"/>
      <c r="F62" s="590" t="s">
        <v>57</v>
      </c>
    </row>
    <row r="63" spans="1:15" ht="14.25" customHeight="1">
      <c r="A63" s="593"/>
      <c r="B63" s="585"/>
      <c r="C63" s="585"/>
      <c r="D63" s="593"/>
      <c r="E63" s="587"/>
      <c r="F63" s="590"/>
      <c r="O63" s="134"/>
    </row>
    <row r="64" spans="1:6" ht="14.25">
      <c r="A64" s="51" t="s">
        <v>23</v>
      </c>
      <c r="B64" s="586">
        <f>IF('L1 - Leaver form v3.0'!D119&lt;&gt;"",'L1 - Leaver form v3.0'!D119,"")</f>
      </c>
      <c r="C64" s="586"/>
      <c r="D64" s="51" t="s">
        <v>4</v>
      </c>
      <c r="E64" s="589">
        <f>IF('L1 - Leaver form v3.0'!P119&lt;&gt;"",'L1 - Leaver form v3.0'!P119,"")</f>
      </c>
      <c r="F64" s="589"/>
    </row>
    <row r="65" spans="1:6" ht="14.25" customHeight="1">
      <c r="A65" s="52" t="s">
        <v>10</v>
      </c>
      <c r="B65" s="586">
        <f>IF('L1 - Leaver form v3.0'!D120&lt;&gt;"",'L1 - Leaver form v3.0'!D120,"")</f>
      </c>
      <c r="C65" s="586"/>
      <c r="D65" s="52" t="s">
        <v>42</v>
      </c>
      <c r="E65" s="584">
        <f>IF('L1 - Leaver form v3.0'!P120&lt;&gt;"",'L1 - Leaver form v3.0'!P120,"")</f>
      </c>
      <c r="F65" s="584"/>
    </row>
    <row r="66" spans="1:5" ht="14.25">
      <c r="A66" s="23"/>
      <c r="B66" s="23"/>
      <c r="C66" s="23"/>
      <c r="D66" s="23"/>
      <c r="E66" s="23"/>
    </row>
    <row r="67" spans="1:5" ht="14.25">
      <c r="A67" s="23"/>
      <c r="B67" s="23"/>
      <c r="C67" s="23"/>
      <c r="D67" s="23"/>
      <c r="E67" s="23"/>
    </row>
    <row r="68" spans="1:5" ht="14.25">
      <c r="A68" s="23"/>
      <c r="B68" s="23"/>
      <c r="C68" s="23"/>
      <c r="D68" s="23"/>
      <c r="E68" s="23"/>
    </row>
  </sheetData>
  <sheetProtection password="D3AF" sheet="1" selectLockedCells="1"/>
  <mergeCells count="18">
    <mergeCell ref="E64:F64"/>
    <mergeCell ref="A56:F56"/>
    <mergeCell ref="A58:F61"/>
    <mergeCell ref="F62:F63"/>
    <mergeCell ref="C6:D6"/>
    <mergeCell ref="A6:B6"/>
    <mergeCell ref="A62:A63"/>
    <mergeCell ref="D62:D63"/>
    <mergeCell ref="E65:F65"/>
    <mergeCell ref="B62:C63"/>
    <mergeCell ref="B64:C64"/>
    <mergeCell ref="B65:C65"/>
    <mergeCell ref="E62:E63"/>
    <mergeCell ref="A1:F1"/>
    <mergeCell ref="E3:F3"/>
    <mergeCell ref="E4:F4"/>
    <mergeCell ref="B3:C3"/>
    <mergeCell ref="B4:C4"/>
  </mergeCells>
  <dataValidations count="1">
    <dataValidation type="list" allowBlank="1" showInputMessage="1" showErrorMessage="1" sqref="C6:D6">
      <formula1>"Certificate of Protection, Reductions in Pensionable Pay"</formula1>
    </dataValidation>
  </dataValidations>
  <printOptions/>
  <pageMargins left="0.7" right="0.7" top="0.75" bottom="0.75" header="0.3" footer="0.3"/>
  <pageSetup fitToHeight="1" fitToWidth="1"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A62"/>
  <sheetViews>
    <sheetView showGridLines="0" showRowColHeaders="0" zoomScalePageLayoutView="0" workbookViewId="0" topLeftCell="A1">
      <selection activeCell="A2" sqref="A2"/>
    </sheetView>
  </sheetViews>
  <sheetFormatPr defaultColWidth="9.140625" defaultRowHeight="15"/>
  <cols>
    <col min="1" max="1" width="129.00390625" style="23" customWidth="1"/>
    <col min="2" max="16384" width="9.140625" style="23" customWidth="1"/>
  </cols>
  <sheetData>
    <row r="1" s="20" customFormat="1" ht="19.5" customHeight="1">
      <c r="A1" s="172" t="s">
        <v>138</v>
      </c>
    </row>
    <row r="2" ht="30">
      <c r="A2" s="173" t="s">
        <v>141</v>
      </c>
    </row>
    <row r="3" ht="14.25">
      <c r="A3" s="173"/>
    </row>
    <row r="4" ht="15">
      <c r="A4" s="22" t="s">
        <v>140</v>
      </c>
    </row>
    <row r="5" ht="28.5">
      <c r="A5" s="173" t="s">
        <v>146</v>
      </c>
    </row>
    <row r="6" ht="29.25">
      <c r="A6" s="173" t="s">
        <v>142</v>
      </c>
    </row>
    <row r="7" ht="42.75">
      <c r="A7" s="173" t="s">
        <v>143</v>
      </c>
    </row>
    <row r="8" ht="14.25">
      <c r="A8" s="173"/>
    </row>
    <row r="9" ht="15">
      <c r="A9" s="22" t="s">
        <v>144</v>
      </c>
    </row>
    <row r="10" ht="28.5">
      <c r="A10" s="173" t="s">
        <v>139</v>
      </c>
    </row>
    <row r="11" ht="15">
      <c r="A11" s="173" t="s">
        <v>145</v>
      </c>
    </row>
    <row r="12" ht="14.25">
      <c r="A12" s="173"/>
    </row>
    <row r="13" ht="15">
      <c r="A13" s="22" t="s">
        <v>147</v>
      </c>
    </row>
    <row r="14" ht="28.5">
      <c r="A14" s="173" t="s">
        <v>104</v>
      </c>
    </row>
    <row r="15" ht="30">
      <c r="A15" s="173" t="s">
        <v>148</v>
      </c>
    </row>
    <row r="16" ht="14.25">
      <c r="A16" s="173"/>
    </row>
    <row r="17" ht="14.25">
      <c r="A17" s="173"/>
    </row>
    <row r="18" ht="14.25">
      <c r="A18" s="173"/>
    </row>
    <row r="19" ht="14.25"/>
    <row r="20" ht="28.5">
      <c r="A20" s="173" t="s">
        <v>149</v>
      </c>
    </row>
    <row r="21" ht="28.5">
      <c r="A21" s="173" t="s">
        <v>150</v>
      </c>
    </row>
    <row r="22" ht="28.5">
      <c r="A22" s="173" t="s">
        <v>151</v>
      </c>
    </row>
    <row r="23" ht="14.25">
      <c r="A23" s="173" t="s">
        <v>105</v>
      </c>
    </row>
    <row r="24" ht="14.25">
      <c r="A24" s="173"/>
    </row>
    <row r="25" ht="14.25">
      <c r="A25" s="173"/>
    </row>
    <row r="26" ht="14.25">
      <c r="A26" s="173"/>
    </row>
    <row r="27" ht="14.25">
      <c r="A27" s="173"/>
    </row>
    <row r="28" ht="14.25">
      <c r="A28" s="173"/>
    </row>
    <row r="29" ht="14.25">
      <c r="A29" s="173"/>
    </row>
    <row r="30" ht="14.25">
      <c r="A30" s="173"/>
    </row>
    <row r="31" ht="14.25">
      <c r="A31" s="173"/>
    </row>
    <row r="32" ht="14.25">
      <c r="A32" s="173"/>
    </row>
    <row r="33" ht="14.25">
      <c r="A33" s="173"/>
    </row>
    <row r="34" ht="14.25">
      <c r="A34" s="173"/>
    </row>
    <row r="35" ht="14.25">
      <c r="A35" s="173"/>
    </row>
    <row r="36" ht="14.25">
      <c r="A36" s="173"/>
    </row>
    <row r="37" ht="14.25">
      <c r="A37" s="173"/>
    </row>
    <row r="38" ht="14.25">
      <c r="A38" s="173"/>
    </row>
    <row r="39" ht="14.25">
      <c r="A39" s="173"/>
    </row>
    <row r="40" ht="14.25">
      <c r="A40" s="173"/>
    </row>
    <row r="41" ht="14.25">
      <c r="A41" s="173"/>
    </row>
    <row r="42" ht="14.25">
      <c r="A42" s="173"/>
    </row>
    <row r="43" ht="14.25">
      <c r="A43" s="173"/>
    </row>
    <row r="44" ht="14.25">
      <c r="A44" s="173"/>
    </row>
    <row r="45" ht="14.25">
      <c r="A45" s="173"/>
    </row>
    <row r="46" ht="14.25">
      <c r="A46" s="173"/>
    </row>
    <row r="47" ht="14.25">
      <c r="A47" s="173"/>
    </row>
    <row r="48" ht="14.25">
      <c r="A48" s="173"/>
    </row>
    <row r="49" ht="14.25">
      <c r="A49" s="173"/>
    </row>
    <row r="50" ht="14.25">
      <c r="A50" s="173"/>
    </row>
    <row r="51" ht="14.25">
      <c r="A51" s="173"/>
    </row>
    <row r="52" ht="14.25">
      <c r="A52" s="173"/>
    </row>
    <row r="53" ht="14.25">
      <c r="A53" s="173"/>
    </row>
    <row r="54" ht="14.25">
      <c r="A54" s="173"/>
    </row>
    <row r="55" ht="14.25">
      <c r="A55" s="173"/>
    </row>
    <row r="56" ht="15">
      <c r="A56" s="22" t="s">
        <v>152</v>
      </c>
    </row>
    <row r="57" ht="14.25">
      <c r="A57" s="173" t="s">
        <v>153</v>
      </c>
    </row>
    <row r="58" ht="28.5">
      <c r="A58" s="173" t="s">
        <v>154</v>
      </c>
    </row>
    <row r="59" ht="14.25">
      <c r="A59" s="173"/>
    </row>
    <row r="60" ht="15">
      <c r="A60" s="22" t="s">
        <v>156</v>
      </c>
    </row>
    <row r="61" ht="28.5">
      <c r="A61" s="173" t="s">
        <v>160</v>
      </c>
    </row>
    <row r="62" ht="28.5">
      <c r="A62" s="173" t="s">
        <v>155</v>
      </c>
    </row>
  </sheetData>
  <sheetProtection password="D3AF" sheet="1" objects="1" selectLockedCells="1"/>
  <printOptions/>
  <pageMargins left="0.7" right="0.7" top="0.75" bottom="0.75" header="0.3" footer="0.3"/>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Derbyshire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L1 - leaver form</dc:title>
  <dc:subject/>
  <dc:creator>Mark Bentham Hill</dc:creator>
  <cp:keywords/>
  <dc:description/>
  <cp:lastModifiedBy>71061005</cp:lastModifiedBy>
  <cp:lastPrinted>2022-10-04T08:53:05Z</cp:lastPrinted>
  <dcterms:created xsi:type="dcterms:W3CDTF">2014-02-22T21:20:17Z</dcterms:created>
  <dcterms:modified xsi:type="dcterms:W3CDTF">2023-11-21T14:34:33Z</dcterms:modified>
  <cp:category/>
  <cp:version/>
  <cp:contentType/>
  <cp:contentStatus/>
</cp:coreProperties>
</file>